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nlanen/Documents/DE VAN LANEN/other/COC/cijfers/2019/"/>
    </mc:Choice>
  </mc:AlternateContent>
  <xr:revisionPtr revIDLastSave="0" documentId="13_ncr:1_{7C2A2CD1-36EA-9943-8331-B19CA518D036}" xr6:coauthVersionLast="45" xr6:coauthVersionMax="45" xr10:uidLastSave="{00000000-0000-0000-0000-000000000000}"/>
  <bookViews>
    <workbookView xWindow="160" yWindow="460" windowWidth="25120" windowHeight="15060" firstSheet="1" activeTab="5" xr2:uid="{00000000-000D-0000-FFFF-FFFF00000000}"/>
  </bookViews>
  <sheets>
    <sheet name="belangenb &amp; veiligheid" sheetId="11" r:id="rId1"/>
    <sheet name="ontmoeting &amp; empowerment" sheetId="2" r:id="rId2"/>
    <sheet name="voorlichting" sheetId="7" r:id="rId3"/>
    <sheet name="vereniging" sheetId="8" r:id="rId4"/>
    <sheet name="balans 2019" sheetId="1" r:id="rId5"/>
    <sheet name="baten &amp; lasten 2019" sheetId="3" r:id="rId6"/>
    <sheet name="resultaatbestemming 2019" sheetId="4" r:id="rId7"/>
    <sheet name="vermogen 2019" sheetId="5" r:id="rId8"/>
    <sheet name="begroting 2020" sheetId="6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3" l="1"/>
  <c r="G17" i="3"/>
  <c r="E17" i="3"/>
  <c r="C17" i="3"/>
  <c r="G14" i="3"/>
  <c r="C20" i="1" l="1"/>
  <c r="C16" i="1"/>
  <c r="J18" i="1" l="1"/>
  <c r="C18" i="1"/>
  <c r="C5" i="1" l="1"/>
  <c r="E20" i="1" l="1"/>
  <c r="E16" i="1"/>
  <c r="L12" i="1"/>
  <c r="L16" i="1"/>
  <c r="L9" i="1"/>
  <c r="L8" i="1"/>
  <c r="L7" i="1"/>
  <c r="L6" i="1"/>
  <c r="G4" i="5"/>
  <c r="Q8" i="4"/>
  <c r="G15" i="5" s="1"/>
  <c r="Q7" i="4"/>
  <c r="G14" i="5" s="1"/>
  <c r="Q4" i="4"/>
  <c r="G8" i="5" s="1"/>
  <c r="C11" i="3"/>
  <c r="C15" i="3" s="1"/>
  <c r="N12" i="2" l="1"/>
  <c r="E13" i="3"/>
  <c r="G9" i="4"/>
  <c r="E12" i="3"/>
  <c r="E11" i="3"/>
  <c r="E15" i="3" s="1"/>
  <c r="I5" i="4"/>
  <c r="I4" i="4"/>
  <c r="P19" i="3"/>
  <c r="P21" i="3" s="1"/>
  <c r="G15" i="3"/>
  <c r="L19" i="3"/>
  <c r="N19" i="3"/>
  <c r="C19" i="6"/>
  <c r="H8" i="6" l="1"/>
  <c r="H19" i="6"/>
  <c r="H25" i="6" s="1"/>
  <c r="C8" i="6"/>
  <c r="C13" i="6"/>
  <c r="I20" i="5"/>
  <c r="C4" i="5"/>
  <c r="J6" i="1" s="1"/>
  <c r="C5" i="5"/>
  <c r="C8" i="5"/>
  <c r="C9" i="5"/>
  <c r="C10" i="5"/>
  <c r="C13" i="5"/>
  <c r="C14" i="5"/>
  <c r="C15" i="5"/>
  <c r="E9" i="4"/>
  <c r="I9" i="4"/>
  <c r="G21" i="3"/>
  <c r="N21" i="3"/>
  <c r="L21" i="3"/>
  <c r="L10" i="1"/>
  <c r="L22" i="1" s="1"/>
  <c r="E22" i="1"/>
  <c r="C22" i="1"/>
  <c r="H9" i="1"/>
  <c r="H8" i="1"/>
  <c r="H7" i="1"/>
  <c r="H6" i="1"/>
  <c r="J7" i="1" l="1"/>
  <c r="C21" i="3"/>
  <c r="L24" i="3" s="1"/>
  <c r="P24" i="3"/>
  <c r="I11" i="4" s="1"/>
  <c r="C25" i="6"/>
  <c r="E21" i="3"/>
  <c r="N24" i="3" s="1"/>
  <c r="G11" i="4" s="1"/>
  <c r="E11" i="4" l="1"/>
  <c r="Q9" i="4"/>
  <c r="E16" i="5" l="1"/>
  <c r="C16" i="5" s="1"/>
  <c r="J8" i="1" s="1"/>
  <c r="Q11" i="4"/>
  <c r="E18" i="5" s="1"/>
  <c r="C18" i="5" s="1"/>
  <c r="J9" i="1" l="1"/>
  <c r="J10" i="1" s="1"/>
  <c r="J22" i="1" s="1"/>
  <c r="C20" i="5"/>
</calcChain>
</file>

<file path=xl/sharedStrings.xml><?xml version="1.0" encoding="utf-8"?>
<sst xmlns="http://schemas.openxmlformats.org/spreadsheetml/2006/main" count="130" uniqueCount="112">
  <si>
    <t>Balans</t>
  </si>
  <si>
    <t>ACTIVA</t>
  </si>
  <si>
    <t>PASSIVA</t>
  </si>
  <si>
    <t>Eigen vermogen</t>
  </si>
  <si>
    <t>Debiteuren</t>
  </si>
  <si>
    <t>Overige vorderingen en overlopende activa</t>
  </si>
  <si>
    <t>Liquide middelen</t>
  </si>
  <si>
    <t>Tussenrekeningen externe initiatieven</t>
  </si>
  <si>
    <t>Voorzieningen</t>
  </si>
  <si>
    <t>Crediteuren</t>
  </si>
  <si>
    <t>Vooruitontvangen subsidies</t>
  </si>
  <si>
    <t>Overige schulden en overlopen passiva</t>
  </si>
  <si>
    <t>begroting</t>
  </si>
  <si>
    <t>Lasten</t>
  </si>
  <si>
    <t>Baten</t>
  </si>
  <si>
    <t>Directe lasten Thema's</t>
  </si>
  <si>
    <t>Subsidies &amp; overige opbrengsten Thema's</t>
  </si>
  <si>
    <t>COC's Shakespeare Club</t>
  </si>
  <si>
    <t>Subsidies &amp; donaties COC's Shakespeare Club</t>
  </si>
  <si>
    <t>Leden</t>
  </si>
  <si>
    <t>Vrijwilligers</t>
  </si>
  <si>
    <t>Communicatie</t>
  </si>
  <si>
    <t>Overige verenigingslasten</t>
  </si>
  <si>
    <t>Inkomsten ledencontributie *</t>
  </si>
  <si>
    <t>Organisatielasten</t>
  </si>
  <si>
    <t>Algemene subsidie Gemeente Amsterdam</t>
  </si>
  <si>
    <t>Onvoorziene kosten</t>
  </si>
  <si>
    <t>Totale lasten</t>
  </si>
  <si>
    <t>Totale baten</t>
  </si>
  <si>
    <t>Jaarresultaat</t>
  </si>
  <si>
    <t>Bijzondere baten &amp; lasten</t>
  </si>
  <si>
    <t>Kosten Ledenevent</t>
  </si>
  <si>
    <r>
      <t xml:space="preserve">Besteding bestemmingsreserve </t>
    </r>
    <r>
      <rPr>
        <i/>
        <sz val="12"/>
        <color theme="1"/>
        <rFont val="Calibri"/>
        <family val="2"/>
        <scheme val="minor"/>
      </rPr>
      <t>Ledenevent</t>
    </r>
  </si>
  <si>
    <t>Kosten organisatie-ontwikkeling</t>
  </si>
  <si>
    <r>
      <t xml:space="preserve">Besteding bestemmingsreserve </t>
    </r>
    <r>
      <rPr>
        <i/>
        <sz val="12"/>
        <color theme="1"/>
        <rFont val="Calibri"/>
        <family val="2"/>
        <scheme val="minor"/>
      </rPr>
      <t>Organisatie-ontwikkeling</t>
    </r>
  </si>
  <si>
    <t>Bijdrages aan externe initiatieven</t>
  </si>
  <si>
    <t>Totaal resultaat</t>
  </si>
  <si>
    <r>
      <t xml:space="preserve">Mutatie </t>
    </r>
    <r>
      <rPr>
        <b/>
        <i/>
        <sz val="12"/>
        <color theme="1"/>
        <rFont val="Calibri"/>
        <family val="2"/>
        <scheme val="minor"/>
      </rPr>
      <t>Algemene reserve</t>
    </r>
  </si>
  <si>
    <t>Toelichting op het vermogen</t>
  </si>
  <si>
    <t>stand 31-12-2018</t>
  </si>
  <si>
    <t>Bestemmingsreserves organisatie</t>
  </si>
  <si>
    <t>Huisvestingsreserve</t>
  </si>
  <si>
    <t>Organisatie-ontwikkeling</t>
  </si>
  <si>
    <t>Bestemmingsreserves vereniging</t>
  </si>
  <si>
    <t>Ledenevent</t>
  </si>
  <si>
    <t>Bestemmingsreserves focusgebieden</t>
  </si>
  <si>
    <t>Voorlichting</t>
  </si>
  <si>
    <t>Interne inititatieven</t>
  </si>
  <si>
    <t>Externe initiatieven</t>
  </si>
  <si>
    <t>Algemene Reserve</t>
  </si>
  <si>
    <t>lasten</t>
  </si>
  <si>
    <t>baten</t>
  </si>
  <si>
    <t>Ontmoeting, Empowerment &amp; Welzijn</t>
  </si>
  <si>
    <t>Veiligheid</t>
  </si>
  <si>
    <t>Belangenbehartiging</t>
  </si>
  <si>
    <t>Verenigingslasten</t>
  </si>
  <si>
    <t>Overige organisatiekosten</t>
  </si>
  <si>
    <t>Baten ledencontributie</t>
  </si>
  <si>
    <t>Inzet bestemmingsreserve ten bate van Communicatie</t>
  </si>
  <si>
    <t>Inzet bestemmingsreserve ten bate van organisatie-ontwikkeling</t>
  </si>
  <si>
    <t>Inzet bestemmingsreserve ten bate van externe intitiatieven</t>
  </si>
  <si>
    <t>Onttrekking reserves</t>
  </si>
  <si>
    <t>Onvoorziene kosten 2%</t>
  </si>
  <si>
    <t>Donaties &amp; overige inkomsten</t>
  </si>
  <si>
    <t>Café Oké</t>
  </si>
  <si>
    <t>Jong &amp; Out</t>
  </si>
  <si>
    <t>Seniorencafé</t>
  </si>
  <si>
    <t>AutiRoze</t>
  </si>
  <si>
    <t>Cocktail Buddy's &amp; Events</t>
  </si>
  <si>
    <t>Wereldcafé</t>
  </si>
  <si>
    <t>vrijwilligers</t>
  </si>
  <si>
    <t>leden</t>
  </si>
  <si>
    <t>communicatie</t>
  </si>
  <si>
    <t>overige verenigingskosten</t>
  </si>
  <si>
    <t>Mokum Roze netwerk- en informatiebijeenkomst</t>
  </si>
  <si>
    <t>Coordinatie- &amp; vrijwilligerskosten, overige kosten</t>
  </si>
  <si>
    <t>Begroting 2020</t>
  </si>
  <si>
    <t>Inzet bestemmingsreserve ten bate van interne intitiatieven</t>
  </si>
  <si>
    <t>Secretariaat</t>
  </si>
  <si>
    <t>Externe ondersteuning</t>
  </si>
  <si>
    <t>Overige bureaukosten</t>
  </si>
  <si>
    <t>Staat van baten &amp; lasten 2019</t>
  </si>
  <si>
    <t>Event 2019: Pride boot</t>
  </si>
  <si>
    <t>Subsidies &amp; donaties Pride boot</t>
  </si>
  <si>
    <t>Resultaatbestemming 2019:</t>
  </si>
  <si>
    <t>Kosten verhuizing Rozenstraat</t>
  </si>
  <si>
    <t>Ontmoeting &amp; Empowerment, Zorg &amp; Welzijn 2019 in cijfers</t>
  </si>
  <si>
    <t>Trans United Amsterdam/Man.Ish Cave</t>
  </si>
  <si>
    <t>De activiteiten binnen het thema Ontmoeting &amp; Empowerment zijn mede mogelijk gemaakt door (subsidie-)bijdrages van: Gemeente Amsterdam, Ministerie van Justitie &amp; Veiligheid, Stichting Haëlla, Trutfonds, het Bob Angelofonds, en donaties.</t>
  </si>
  <si>
    <t>Voorlichting 2019 in cijfers</t>
  </si>
  <si>
    <t>onttrekkingen 2019</t>
  </si>
  <si>
    <t>stand 31-12-2019</t>
  </si>
  <si>
    <t>dotaties resultaat 2019</t>
  </si>
  <si>
    <t>* In 2019 is nieuw gestart: Caribbean Queer Salon</t>
  </si>
  <si>
    <r>
      <t xml:space="preserve">Besteding bestemmingsreserve </t>
    </r>
    <r>
      <rPr>
        <i/>
        <sz val="12"/>
        <color theme="1"/>
        <rFont val="Calibri"/>
        <family val="2"/>
        <scheme val="minor"/>
      </rPr>
      <t>Externe Initiatieven</t>
    </r>
    <r>
      <rPr>
        <sz val="12"/>
        <color theme="1"/>
        <rFont val="Calibri"/>
        <family val="2"/>
        <scheme val="minor"/>
      </rPr>
      <t xml:space="preserve"> **</t>
    </r>
  </si>
  <si>
    <r>
      <t xml:space="preserve">Besteding bestemmingsreserve </t>
    </r>
    <r>
      <rPr>
        <i/>
        <sz val="12"/>
        <color theme="1"/>
        <rFont val="Calibri"/>
        <family val="2"/>
        <scheme val="minor"/>
      </rPr>
      <t xml:space="preserve">Interne Initiatieven </t>
    </r>
    <r>
      <rPr>
        <sz val="12"/>
        <color theme="1"/>
        <rFont val="Calibri"/>
        <family val="2"/>
        <scheme val="minor"/>
      </rPr>
      <t>*</t>
    </r>
  </si>
  <si>
    <t>Bijdrages aan intene initiatieven *</t>
  </si>
  <si>
    <t>Bijdrages aan externe initiatieven **</t>
  </si>
  <si>
    <t>Vaste activa</t>
  </si>
  <si>
    <r>
      <t xml:space="preserve">Besteding en vrijval bestemmingsreserve </t>
    </r>
    <r>
      <rPr>
        <i/>
        <sz val="12"/>
        <color theme="1"/>
        <rFont val="Calibri"/>
        <family val="2"/>
        <scheme val="minor"/>
      </rPr>
      <t>Huisvesting</t>
    </r>
  </si>
  <si>
    <t>** Naast onze eigen activiteiten hebben we in 2019 ook de volgende initiatieven met een financiële bijdrage helpen realiseren: queer kunstenaar Parisa Madani, Colored Qollective &amp; Respect2Love boot tijdens Utrecht Pride, Pink Marrakech boot en Iraanse boot tijdens Amsterdam Pride, panel talk ‘Gender and Other Binaries Imposed by Imperialism and (Neo-) Colonialism on the Native People of Central Asia’, en seks positive festival FiteQlub.</t>
  </si>
  <si>
    <t>Support COVID-19-crisis</t>
  </si>
  <si>
    <r>
      <t xml:space="preserve">Dotatie bestemmingsreserve </t>
    </r>
    <r>
      <rPr>
        <i/>
        <sz val="12"/>
        <color theme="1"/>
        <rFont val="Calibri"/>
        <family val="2"/>
        <scheme val="minor"/>
      </rPr>
      <t>Support COVID-19-crisis</t>
    </r>
  </si>
  <si>
    <t>33% van de totale baten is ledencontributie.</t>
  </si>
  <si>
    <t>Huisvestings- en kantoorlasten</t>
  </si>
  <si>
    <t>Belangenbehartiging &amp; Veiligheid 2019 in cijfers</t>
  </si>
  <si>
    <t>Stadscoördinatoren</t>
  </si>
  <si>
    <t>Amsterdam Pink Panel</t>
  </si>
  <si>
    <t>Weerbaarheidstraingen</t>
  </si>
  <si>
    <t>Het geven van weerbaarheidstraining i.s.m. Vereniging Tijgertje is mede mogelijk gemaakt door een bijdrage van de Gemeente Amsterdam.</t>
  </si>
  <si>
    <t>* Aantal leden eind 2019: 1750</t>
  </si>
  <si>
    <r>
      <t xml:space="preserve">Naar aanleiding van de wereldwijde crisis, die vanaf begin 2020 veroorzaakt wordt door een nieuw coronavirus en de bijbehorende ziekte COVID-19, bestemmen we het jaarresultaat van 2019 aan een reserve </t>
    </r>
    <r>
      <rPr>
        <i/>
        <sz val="12"/>
        <color theme="1"/>
        <rFont val="Calibri"/>
        <family val="2"/>
      </rPr>
      <t xml:space="preserve">Support COVID-19-crisis </t>
    </r>
    <r>
      <rPr>
        <sz val="12"/>
        <color theme="1"/>
        <rFont val="Calibri"/>
        <family val="2"/>
      </rPr>
      <t xml:space="preserve">waarmee we de consequenties van wegvallende inkomsten voor onze gemeenschap in de regio Amsterdam kunnen ondervangen. Het saldo van de vrijgevallen bestemmingsreserve </t>
    </r>
    <r>
      <rPr>
        <i/>
        <sz val="12"/>
        <color theme="1"/>
        <rFont val="Calibri"/>
        <family val="2"/>
      </rPr>
      <t>Huisvesting</t>
    </r>
    <r>
      <rPr>
        <sz val="12"/>
        <color theme="1"/>
        <rFont val="Calibri"/>
        <family val="2"/>
      </rPr>
      <t xml:space="preserve"> (reserve €35.000 minus besteding €26.948) wordt aan de algemene reserve toegevoegd.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</si>
</sst>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\ * #,##0_);_(&quot;€&quot;\ * \(#,##0\);_(&quot;€&quot;\ * &quot;-&quot;_);_(@_)"/>
    <numFmt numFmtId="165" formatCode="_(* #,##0_);_(* \(#,##0\);_(* &quot;-&quot;_);_(@_)"/>
    <numFmt numFmtId="166" formatCode="_-* #,##0_-;_-* #,##0\-;_-* &quot;-&quot;_-;_-@_-"/>
    <numFmt numFmtId="167" formatCode="_-&quot;€&quot;* #,##0_-;_-&quot;€&quot;* #,##0\-;_-&quot;€&quot;* &quot;-&quot;_-;_-@_-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3" fillId="0" borderId="0" xfId="0" applyFont="1"/>
    <xf numFmtId="0" fontId="4" fillId="0" borderId="0" xfId="0" applyFont="1"/>
    <xf numFmtId="14" fontId="3" fillId="0" borderId="0" xfId="0" applyNumberFormat="1" applyFont="1" applyFill="1"/>
    <xf numFmtId="0" fontId="5" fillId="0" borderId="0" xfId="0" applyFont="1"/>
    <xf numFmtId="165" fontId="0" fillId="0" borderId="0" xfId="0" applyNumberFormat="1" applyFill="1"/>
    <xf numFmtId="165" fontId="0" fillId="0" borderId="0" xfId="0" applyNumberFormat="1"/>
    <xf numFmtId="3" fontId="0" fillId="0" borderId="0" xfId="0" applyNumberFormat="1"/>
    <xf numFmtId="165" fontId="6" fillId="0" borderId="0" xfId="0" applyNumberFormat="1" applyFont="1" applyFill="1"/>
    <xf numFmtId="165" fontId="0" fillId="0" borderId="2" xfId="0" applyNumberFormat="1" applyFill="1" applyBorder="1"/>
    <xf numFmtId="165" fontId="0" fillId="0" borderId="0" xfId="0" applyNumberFormat="1" applyFill="1" applyBorder="1"/>
    <xf numFmtId="165" fontId="0" fillId="0" borderId="3" xfId="0" applyNumberFormat="1" applyFill="1" applyBorder="1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3" fontId="0" fillId="0" borderId="0" xfId="0" applyNumberFormat="1" applyFont="1"/>
    <xf numFmtId="3" fontId="0" fillId="0" borderId="0" xfId="0" applyNumberFormat="1" applyFont="1" applyFill="1"/>
    <xf numFmtId="3" fontId="1" fillId="0" borderId="0" xfId="0" applyNumberFormat="1" applyFont="1" applyFill="1"/>
    <xf numFmtId="166" fontId="1" fillId="0" borderId="0" xfId="0" applyNumberFormat="1" applyFont="1"/>
    <xf numFmtId="0" fontId="3" fillId="0" borderId="0" xfId="0" applyFont="1" applyFill="1"/>
    <xf numFmtId="3" fontId="3" fillId="0" borderId="0" xfId="0" applyNumberFormat="1" applyFont="1"/>
    <xf numFmtId="0" fontId="3" fillId="0" borderId="0" xfId="0" applyNumberFormat="1" applyFont="1" applyFill="1"/>
    <xf numFmtId="3" fontId="7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6" fontId="3" fillId="0" borderId="0" xfId="0" applyNumberFormat="1" applyFont="1"/>
    <xf numFmtId="0" fontId="7" fillId="0" borderId="0" xfId="0" applyFont="1" applyFill="1"/>
    <xf numFmtId="3" fontId="7" fillId="0" borderId="0" xfId="0" applyNumberFormat="1" applyFont="1"/>
    <xf numFmtId="165" fontId="7" fillId="0" borderId="0" xfId="0" applyNumberFormat="1" applyFont="1" applyFill="1"/>
    <xf numFmtId="0" fontId="7" fillId="0" borderId="0" xfId="0" applyFont="1"/>
    <xf numFmtId="166" fontId="7" fillId="0" borderId="0" xfId="0" applyNumberFormat="1" applyFont="1"/>
    <xf numFmtId="165" fontId="0" fillId="0" borderId="0" xfId="0" applyNumberFormat="1" applyFont="1" applyFill="1"/>
    <xf numFmtId="0" fontId="0" fillId="0" borderId="0" xfId="0" applyFont="1"/>
    <xf numFmtId="0" fontId="0" fillId="0" borderId="4" xfId="0" applyBorder="1"/>
    <xf numFmtId="166" fontId="0" fillId="0" borderId="0" xfId="0" applyNumberFormat="1"/>
    <xf numFmtId="0" fontId="5" fillId="0" borderId="0" xfId="0" applyFont="1" applyFill="1"/>
    <xf numFmtId="3" fontId="5" fillId="0" borderId="0" xfId="0" applyNumberFormat="1" applyFont="1"/>
    <xf numFmtId="165" fontId="5" fillId="0" borderId="0" xfId="0" applyNumberFormat="1" applyFont="1" applyFill="1"/>
    <xf numFmtId="166" fontId="5" fillId="0" borderId="0" xfId="0" applyNumberFormat="1" applyFont="1"/>
    <xf numFmtId="165" fontId="5" fillId="0" borderId="0" xfId="0" applyNumberFormat="1" applyFont="1" applyFill="1" applyBorder="1"/>
    <xf numFmtId="0" fontId="0" fillId="0" borderId="0" xfId="0" applyFont="1" applyFill="1"/>
    <xf numFmtId="165" fontId="8" fillId="0" borderId="0" xfId="0" applyNumberFormat="1" applyFont="1" applyFill="1"/>
    <xf numFmtId="166" fontId="0" fillId="0" borderId="0" xfId="0" applyNumberFormat="1" applyFont="1"/>
    <xf numFmtId="165" fontId="0" fillId="0" borderId="0" xfId="0" applyNumberFormat="1" applyFont="1" applyFill="1" applyBorder="1"/>
    <xf numFmtId="165" fontId="1" fillId="0" borderId="5" xfId="0" applyNumberFormat="1" applyFont="1" applyFill="1" applyBorder="1"/>
    <xf numFmtId="165" fontId="0" fillId="0" borderId="5" xfId="0" applyNumberFormat="1" applyFont="1" applyFill="1" applyBorder="1"/>
    <xf numFmtId="0" fontId="1" fillId="0" borderId="4" xfId="0" applyFont="1" applyBorder="1"/>
    <xf numFmtId="165" fontId="0" fillId="0" borderId="5" xfId="0" applyNumberFormat="1" applyFill="1" applyBorder="1"/>
    <xf numFmtId="0" fontId="2" fillId="0" borderId="0" xfId="0" applyFont="1" applyFill="1"/>
    <xf numFmtId="165" fontId="2" fillId="0" borderId="3" xfId="0" applyNumberFormat="1" applyFont="1" applyFill="1" applyBorder="1"/>
    <xf numFmtId="165" fontId="0" fillId="0" borderId="3" xfId="0" applyNumberFormat="1" applyFont="1" applyFill="1" applyBorder="1"/>
    <xf numFmtId="166" fontId="9" fillId="0" borderId="0" xfId="0" applyNumberFormat="1" applyFont="1" applyAlignment="1">
      <alignment horizontal="right"/>
    </xf>
    <xf numFmtId="167" fontId="0" fillId="0" borderId="0" xfId="0" applyNumberFormat="1" applyFont="1" applyFill="1"/>
    <xf numFmtId="167" fontId="0" fillId="0" borderId="0" xfId="0" applyNumberFormat="1" applyFont="1"/>
    <xf numFmtId="165" fontId="5" fillId="0" borderId="2" xfId="0" applyNumberFormat="1" applyFont="1" applyFill="1" applyBorder="1"/>
    <xf numFmtId="166" fontId="0" fillId="0" borderId="0" xfId="0" applyNumberFormat="1" applyFill="1"/>
    <xf numFmtId="166" fontId="1" fillId="0" borderId="0" xfId="0" applyNumberFormat="1" applyFont="1" applyFill="1"/>
    <xf numFmtId="166" fontId="0" fillId="0" borderId="0" xfId="0" applyNumberFormat="1" applyFont="1" applyFill="1"/>
    <xf numFmtId="166" fontId="0" fillId="0" borderId="3" xfId="0" applyNumberFormat="1" applyBorder="1"/>
    <xf numFmtId="166" fontId="3" fillId="0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5" fontId="1" fillId="0" borderId="5" xfId="0" applyNumberFormat="1" applyFont="1" applyBorder="1"/>
    <xf numFmtId="0" fontId="0" fillId="0" borderId="0" xfId="0" applyNumberFormat="1" applyFont="1" applyFill="1"/>
    <xf numFmtId="0" fontId="13" fillId="0" borderId="0" xfId="0" applyFont="1"/>
    <xf numFmtId="164" fontId="0" fillId="0" borderId="0" xfId="0" applyNumberFormat="1"/>
    <xf numFmtId="0" fontId="0" fillId="0" borderId="0" xfId="0" applyFill="1" applyAlignment="1">
      <alignment wrapText="1"/>
    </xf>
    <xf numFmtId="0" fontId="10" fillId="0" borderId="0" xfId="0" applyFont="1" applyFill="1" applyAlignment="1">
      <alignment vertical="center" wrapText="1"/>
    </xf>
    <xf numFmtId="0" fontId="0" fillId="0" borderId="4" xfId="0" applyFont="1" applyFill="1" applyBorder="1"/>
    <xf numFmtId="0" fontId="0" fillId="0" borderId="4" xfId="0" applyFill="1" applyBorder="1"/>
    <xf numFmtId="3" fontId="5" fillId="0" borderId="0" xfId="0" applyNumberFormat="1" applyFont="1" applyFill="1"/>
    <xf numFmtId="0" fontId="3" fillId="0" borderId="1" xfId="0" applyFont="1" applyFill="1" applyBorder="1"/>
    <xf numFmtId="0" fontId="0" fillId="0" borderId="1" xfId="0" applyFill="1" applyBorder="1"/>
    <xf numFmtId="3" fontId="0" fillId="0" borderId="1" xfId="0" applyNumberFormat="1" applyFill="1" applyBorder="1"/>
    <xf numFmtId="0" fontId="3" fillId="0" borderId="4" xfId="0" applyFont="1" applyFill="1" applyBorder="1"/>
    <xf numFmtId="0" fontId="7" fillId="0" borderId="4" xfId="0" applyFont="1" applyFill="1" applyBorder="1"/>
    <xf numFmtId="0" fontId="5" fillId="0" borderId="4" xfId="0" applyFont="1" applyFill="1" applyBorder="1"/>
    <xf numFmtId="0" fontId="1" fillId="0" borderId="4" xfId="0" applyFont="1" applyFill="1" applyBorder="1"/>
    <xf numFmtId="0" fontId="4" fillId="0" borderId="0" xfId="0" applyFont="1" applyFill="1"/>
    <xf numFmtId="165" fontId="2" fillId="0" borderId="0" xfId="0" applyNumberFormat="1" applyFont="1" applyFill="1"/>
    <xf numFmtId="165" fontId="1" fillId="0" borderId="3" xfId="0" applyNumberFormat="1" applyFont="1" applyFill="1" applyBorder="1"/>
    <xf numFmtId="3" fontId="2" fillId="0" borderId="0" xfId="0" applyNumberFormat="1" applyFont="1" applyFill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931530297843193E-2"/>
          <c:y val="4.9254836522918101E-2"/>
          <c:w val="0.55054364943512502"/>
          <c:h val="0.83857641966939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'belangenb &amp; veiligheid'!$L$4:$L$6</c:f>
              <c:numCache>
                <c:formatCode>_("€"\ * #,##0_);_("€"\ * \(#,##0\);_("€"\ * "-"_);_(@_)</c:formatCode>
                <c:ptCount val="3"/>
                <c:pt idx="0">
                  <c:v>526</c:v>
                </c:pt>
                <c:pt idx="1">
                  <c:v>301</c:v>
                </c:pt>
                <c:pt idx="2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5-B647-BBD8-F6A964D7F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NL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931530297843193E-2"/>
          <c:y val="4.9254836522918101E-2"/>
          <c:w val="0.55054364943512502"/>
          <c:h val="0.83857641966939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'ontmoeting &amp; empowerment'!$N$4:$N$12</c:f>
              <c:numCache>
                <c:formatCode>_("€"\ * #,##0_);_("€"\ * \(#,##0\);_("€"\ * "-"_);_(@_)</c:formatCode>
                <c:ptCount val="9"/>
                <c:pt idx="0">
                  <c:v>2693</c:v>
                </c:pt>
                <c:pt idx="1">
                  <c:v>2778</c:v>
                </c:pt>
                <c:pt idx="2">
                  <c:v>5665</c:v>
                </c:pt>
                <c:pt idx="3">
                  <c:v>3125</c:v>
                </c:pt>
                <c:pt idx="4">
                  <c:v>4715</c:v>
                </c:pt>
                <c:pt idx="5">
                  <c:v>3262</c:v>
                </c:pt>
                <c:pt idx="6">
                  <c:v>18437</c:v>
                </c:pt>
                <c:pt idx="7">
                  <c:v>900</c:v>
                </c:pt>
                <c:pt idx="8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9-844C-A926-9EB24BA5B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NL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b="0" i="1"/>
              <a:t>verenigings- en organistielasten 2019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9.6061898512685914E-2"/>
                  <c:y val="0.1185109788105755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FE-0D47-8CFD-4634C909AE4D}"/>
                </c:ext>
              </c:extLst>
            </c:dLbl>
            <c:numFmt formatCode="_-[$€-413]\ * #,##0_-;\-[$€-413]\ * #,##0_-;_-[$€-413]\ * &quot;-&quot;_-;_-@_-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'baten &amp; lasten 2019'!$C$11:$C$14</c:f>
              <c:numCache>
                <c:formatCode>_(* #,##0_);_(* \(#,##0\);_(* "-"_);_(@_)</c:formatCode>
                <c:ptCount val="4"/>
                <c:pt idx="0">
                  <c:v>5203</c:v>
                </c:pt>
                <c:pt idx="1">
                  <c:v>9695</c:v>
                </c:pt>
                <c:pt idx="2">
                  <c:v>2268</c:v>
                </c:pt>
                <c:pt idx="3">
                  <c:v>3790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E-0D47-8CFD-4634C909AE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NL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4_2">
  <dgm:title val=""/>
  <dgm:desc val=""/>
  <dgm:catLst>
    <dgm:cat type="accent4" pri="112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4"/>
    </dgm:fillClrLst>
    <dgm:linClrLst meth="repeat">
      <a:schemeClr val="accent4"/>
    </dgm:linClrLst>
    <dgm:effectClrLst/>
    <dgm:txLinClrLst/>
    <dgm:txFillClrLst/>
    <dgm:txEffectClrLst/>
  </dgm:styleLbl>
  <dgm:styleLbl name="lnNode1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/>
    </dgm:fillClrLst>
    <dgm:linClrLst meth="repeat">
      <a:schemeClr val="accent4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/>
    </dgm:fillClrLst>
    <dgm:linClrLst meth="repeat">
      <a:schemeClr val="accent4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/>
    </dgm:fillClrLst>
    <dgm:linClrLst meth="repeat">
      <a:schemeClr val="accent4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8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72EBECA-F0FA-FE49-96B9-BA4891A71F5F}" type="doc">
      <dgm:prSet loTypeId="urn:microsoft.com/office/officeart/2009/layout/CircleArrowProcess" loCatId="" qsTypeId="urn:microsoft.com/office/officeart/2005/8/quickstyle/3D4" qsCatId="3D" csTypeId="urn:microsoft.com/office/officeart/2005/8/colors/accent4_2" csCatId="accent4" phldr="1"/>
      <dgm:spPr/>
      <dgm:t>
        <a:bodyPr/>
        <a:lstStyle/>
        <a:p>
          <a:endParaRPr lang="nl-NL"/>
        </a:p>
      </dgm:t>
    </dgm:pt>
    <dgm:pt modelId="{BF516EAC-CD8C-3741-BA8A-8EEAA42086F6}">
      <dgm:prSet phldrT="[Tekst]"/>
      <dgm:spPr/>
      <dgm:t>
        <a:bodyPr/>
        <a:lstStyle/>
        <a:p>
          <a:r>
            <a:rPr lang="nl-NL"/>
            <a:t>€ 6.693 kosten</a:t>
          </a:r>
        </a:p>
      </dgm:t>
    </dgm:pt>
    <dgm:pt modelId="{45E3EFCB-AAC9-7D48-AA7C-6E31F981B3D5}" type="parTrans" cxnId="{23B7ED90-C5CA-8345-9953-E7B4EDEA8D81}">
      <dgm:prSet/>
      <dgm:spPr/>
      <dgm:t>
        <a:bodyPr/>
        <a:lstStyle/>
        <a:p>
          <a:endParaRPr lang="nl-NL"/>
        </a:p>
      </dgm:t>
    </dgm:pt>
    <dgm:pt modelId="{C14C1727-ADB2-D94F-8E0A-C7F03A8850CE}" type="sibTrans" cxnId="{23B7ED90-C5CA-8345-9953-E7B4EDEA8D81}">
      <dgm:prSet/>
      <dgm:spPr/>
      <dgm:t>
        <a:bodyPr/>
        <a:lstStyle/>
        <a:p>
          <a:endParaRPr lang="nl-NL"/>
        </a:p>
      </dgm:t>
    </dgm:pt>
    <dgm:pt modelId="{276326F0-28AD-5E42-8B6D-DCFD40D3D838}">
      <dgm:prSet phldrT="[Tekst]"/>
      <dgm:spPr>
        <a:noFill/>
      </dgm:spPr>
      <dgm:t>
        <a:bodyPr/>
        <a:lstStyle/>
        <a:p>
          <a:r>
            <a:rPr lang="nl-NL"/>
            <a:t>533 voorlichtingen</a:t>
          </a:r>
        </a:p>
      </dgm:t>
    </dgm:pt>
    <dgm:pt modelId="{205B6AC2-6E20-D644-99BD-814CCBF5840E}" type="parTrans" cxnId="{B24ACF01-3F4A-BB4E-B17C-787B23E7AA36}">
      <dgm:prSet/>
      <dgm:spPr/>
      <dgm:t>
        <a:bodyPr/>
        <a:lstStyle/>
        <a:p>
          <a:endParaRPr lang="nl-NL"/>
        </a:p>
      </dgm:t>
    </dgm:pt>
    <dgm:pt modelId="{6B3328DE-1237-EB48-BBD1-BCFA89408CB5}" type="sibTrans" cxnId="{B24ACF01-3F4A-BB4E-B17C-787B23E7AA36}">
      <dgm:prSet/>
      <dgm:spPr/>
      <dgm:t>
        <a:bodyPr/>
        <a:lstStyle/>
        <a:p>
          <a:endParaRPr lang="nl-NL"/>
        </a:p>
      </dgm:t>
    </dgm:pt>
    <dgm:pt modelId="{7CB1A479-5BF5-6449-B458-FB0A4F74E16E}">
      <dgm:prSet phldrT="[Tekst]"/>
      <dgm:spPr/>
      <dgm:t>
        <a:bodyPr/>
        <a:lstStyle/>
        <a:p>
          <a:r>
            <a:rPr lang="nl-NL"/>
            <a:t>€ 7.600 opbrengsten</a:t>
          </a:r>
        </a:p>
      </dgm:t>
    </dgm:pt>
    <dgm:pt modelId="{4908EDB7-F360-A545-A70E-FF2AE7725F9D}" type="parTrans" cxnId="{F933B600-5D8F-9447-BAA0-D0048E669277}">
      <dgm:prSet/>
      <dgm:spPr/>
      <dgm:t>
        <a:bodyPr/>
        <a:lstStyle/>
        <a:p>
          <a:endParaRPr lang="nl-NL"/>
        </a:p>
      </dgm:t>
    </dgm:pt>
    <dgm:pt modelId="{DC1881BB-94F5-5842-A003-69C5D816969B}" type="sibTrans" cxnId="{F933B600-5D8F-9447-BAA0-D0048E669277}">
      <dgm:prSet/>
      <dgm:spPr/>
      <dgm:t>
        <a:bodyPr/>
        <a:lstStyle/>
        <a:p>
          <a:endParaRPr lang="nl-NL"/>
        </a:p>
      </dgm:t>
    </dgm:pt>
    <dgm:pt modelId="{6B185EAF-1565-C54E-A07A-17D5F10EBFA2}" type="pres">
      <dgm:prSet presAssocID="{A72EBECA-F0FA-FE49-96B9-BA4891A71F5F}" presName="Name0" presStyleCnt="0">
        <dgm:presLayoutVars>
          <dgm:chMax val="7"/>
          <dgm:chPref val="7"/>
          <dgm:dir/>
          <dgm:animLvl val="lvl"/>
        </dgm:presLayoutVars>
      </dgm:prSet>
      <dgm:spPr/>
    </dgm:pt>
    <dgm:pt modelId="{0D5A9947-D548-2A42-99CF-FCDC5FDADD9E}" type="pres">
      <dgm:prSet presAssocID="{BF516EAC-CD8C-3741-BA8A-8EEAA42086F6}" presName="Accent1" presStyleCnt="0"/>
      <dgm:spPr/>
    </dgm:pt>
    <dgm:pt modelId="{8B283AE9-5FCC-3C49-A66D-2D90AA71FB41}" type="pres">
      <dgm:prSet presAssocID="{BF516EAC-CD8C-3741-BA8A-8EEAA42086F6}" presName="Accent" presStyleLbl="node1" presStyleIdx="0" presStyleCnt="3"/>
      <dgm:spPr/>
    </dgm:pt>
    <dgm:pt modelId="{AA9A9ADF-EB1D-5143-82DA-F47D6B498F86}" type="pres">
      <dgm:prSet presAssocID="{BF516EAC-CD8C-3741-BA8A-8EEAA42086F6}" presName="Parent1" presStyleLbl="revTx" presStyleIdx="0" presStyleCnt="3">
        <dgm:presLayoutVars>
          <dgm:chMax val="1"/>
          <dgm:chPref val="1"/>
          <dgm:bulletEnabled val="1"/>
        </dgm:presLayoutVars>
      </dgm:prSet>
      <dgm:spPr/>
    </dgm:pt>
    <dgm:pt modelId="{09C9F5D7-24B2-3C4C-9E0F-F629E1A7F05D}" type="pres">
      <dgm:prSet presAssocID="{276326F0-28AD-5E42-8B6D-DCFD40D3D838}" presName="Accent2" presStyleCnt="0"/>
      <dgm:spPr/>
    </dgm:pt>
    <dgm:pt modelId="{8D277CC2-64D9-D143-93EE-0AAB368C61E2}" type="pres">
      <dgm:prSet presAssocID="{276326F0-28AD-5E42-8B6D-DCFD40D3D838}" presName="Accent" presStyleLbl="node1" presStyleIdx="1" presStyleCnt="3"/>
      <dgm:spPr/>
    </dgm:pt>
    <dgm:pt modelId="{ADA6993D-D357-1E4D-B0AF-934CA6997A6B}" type="pres">
      <dgm:prSet presAssocID="{276326F0-28AD-5E42-8B6D-DCFD40D3D838}" presName="Parent2" presStyleLbl="revTx" presStyleIdx="1" presStyleCnt="3">
        <dgm:presLayoutVars>
          <dgm:chMax val="1"/>
          <dgm:chPref val="1"/>
          <dgm:bulletEnabled val="1"/>
        </dgm:presLayoutVars>
      </dgm:prSet>
      <dgm:spPr/>
    </dgm:pt>
    <dgm:pt modelId="{1DC3229E-1FE0-3142-B25A-83BE8C020896}" type="pres">
      <dgm:prSet presAssocID="{7CB1A479-5BF5-6449-B458-FB0A4F74E16E}" presName="Accent3" presStyleCnt="0"/>
      <dgm:spPr/>
    </dgm:pt>
    <dgm:pt modelId="{2686583D-D886-C84A-ADA4-870531F9476F}" type="pres">
      <dgm:prSet presAssocID="{7CB1A479-5BF5-6449-B458-FB0A4F74E16E}" presName="Accent" presStyleLbl="node1" presStyleIdx="2" presStyleCnt="3"/>
      <dgm:spPr/>
    </dgm:pt>
    <dgm:pt modelId="{5F527B39-F1E1-334A-9CB6-2160A34FDC59}" type="pres">
      <dgm:prSet presAssocID="{7CB1A479-5BF5-6449-B458-FB0A4F74E16E}" presName="Parent3" presStyleLbl="revTx" presStyleIdx="2" presStyleCnt="3">
        <dgm:presLayoutVars>
          <dgm:chMax val="1"/>
          <dgm:chPref val="1"/>
          <dgm:bulletEnabled val="1"/>
        </dgm:presLayoutVars>
      </dgm:prSet>
      <dgm:spPr/>
    </dgm:pt>
  </dgm:ptLst>
  <dgm:cxnLst>
    <dgm:cxn modelId="{F933B600-5D8F-9447-BAA0-D0048E669277}" srcId="{A72EBECA-F0FA-FE49-96B9-BA4891A71F5F}" destId="{7CB1A479-5BF5-6449-B458-FB0A4F74E16E}" srcOrd="2" destOrd="0" parTransId="{4908EDB7-F360-A545-A70E-FF2AE7725F9D}" sibTransId="{DC1881BB-94F5-5842-A003-69C5D816969B}"/>
    <dgm:cxn modelId="{B24ACF01-3F4A-BB4E-B17C-787B23E7AA36}" srcId="{A72EBECA-F0FA-FE49-96B9-BA4891A71F5F}" destId="{276326F0-28AD-5E42-8B6D-DCFD40D3D838}" srcOrd="1" destOrd="0" parTransId="{205B6AC2-6E20-D644-99BD-814CCBF5840E}" sibTransId="{6B3328DE-1237-EB48-BBD1-BCFA89408CB5}"/>
    <dgm:cxn modelId="{143B6028-C641-FE49-B9F2-39CC60DE7D3B}" type="presOf" srcId="{BF516EAC-CD8C-3741-BA8A-8EEAA42086F6}" destId="{AA9A9ADF-EB1D-5143-82DA-F47D6B498F86}" srcOrd="0" destOrd="0" presId="urn:microsoft.com/office/officeart/2009/layout/CircleArrowProcess"/>
    <dgm:cxn modelId="{08BE8B32-A254-1F43-9095-01B90DAB12C3}" type="presOf" srcId="{A72EBECA-F0FA-FE49-96B9-BA4891A71F5F}" destId="{6B185EAF-1565-C54E-A07A-17D5F10EBFA2}" srcOrd="0" destOrd="0" presId="urn:microsoft.com/office/officeart/2009/layout/CircleArrowProcess"/>
    <dgm:cxn modelId="{23B7ED90-C5CA-8345-9953-E7B4EDEA8D81}" srcId="{A72EBECA-F0FA-FE49-96B9-BA4891A71F5F}" destId="{BF516EAC-CD8C-3741-BA8A-8EEAA42086F6}" srcOrd="0" destOrd="0" parTransId="{45E3EFCB-AAC9-7D48-AA7C-6E31F981B3D5}" sibTransId="{C14C1727-ADB2-D94F-8E0A-C7F03A8850CE}"/>
    <dgm:cxn modelId="{87AE04B3-C787-A443-B893-B5668B4AD892}" type="presOf" srcId="{276326F0-28AD-5E42-8B6D-DCFD40D3D838}" destId="{ADA6993D-D357-1E4D-B0AF-934CA6997A6B}" srcOrd="0" destOrd="0" presId="urn:microsoft.com/office/officeart/2009/layout/CircleArrowProcess"/>
    <dgm:cxn modelId="{2D5A21CA-4F64-3E4B-8014-3A7CDB7949FD}" type="presOf" srcId="{7CB1A479-5BF5-6449-B458-FB0A4F74E16E}" destId="{5F527B39-F1E1-334A-9CB6-2160A34FDC59}" srcOrd="0" destOrd="0" presId="urn:microsoft.com/office/officeart/2009/layout/CircleArrowProcess"/>
    <dgm:cxn modelId="{21B61DD9-F389-1C4C-A370-4B01CA45C835}" type="presParOf" srcId="{6B185EAF-1565-C54E-A07A-17D5F10EBFA2}" destId="{0D5A9947-D548-2A42-99CF-FCDC5FDADD9E}" srcOrd="0" destOrd="0" presId="urn:microsoft.com/office/officeart/2009/layout/CircleArrowProcess"/>
    <dgm:cxn modelId="{4D828D24-3296-8A44-A094-1F6BF0038C93}" type="presParOf" srcId="{0D5A9947-D548-2A42-99CF-FCDC5FDADD9E}" destId="{8B283AE9-5FCC-3C49-A66D-2D90AA71FB41}" srcOrd="0" destOrd="0" presId="urn:microsoft.com/office/officeart/2009/layout/CircleArrowProcess"/>
    <dgm:cxn modelId="{35D85489-1FC5-5640-B836-BC3C1BCAFCD3}" type="presParOf" srcId="{6B185EAF-1565-C54E-A07A-17D5F10EBFA2}" destId="{AA9A9ADF-EB1D-5143-82DA-F47D6B498F86}" srcOrd="1" destOrd="0" presId="urn:microsoft.com/office/officeart/2009/layout/CircleArrowProcess"/>
    <dgm:cxn modelId="{70F0A7BB-A6D6-204F-B6E7-9F1CCB119D26}" type="presParOf" srcId="{6B185EAF-1565-C54E-A07A-17D5F10EBFA2}" destId="{09C9F5D7-24B2-3C4C-9E0F-F629E1A7F05D}" srcOrd="2" destOrd="0" presId="urn:microsoft.com/office/officeart/2009/layout/CircleArrowProcess"/>
    <dgm:cxn modelId="{94890CD4-0E7A-884B-BDA9-7F286B90A331}" type="presParOf" srcId="{09C9F5D7-24B2-3C4C-9E0F-F629E1A7F05D}" destId="{8D277CC2-64D9-D143-93EE-0AAB368C61E2}" srcOrd="0" destOrd="0" presId="urn:microsoft.com/office/officeart/2009/layout/CircleArrowProcess"/>
    <dgm:cxn modelId="{1E7394DA-1D0A-D645-AED7-BA6D29BFEC20}" type="presParOf" srcId="{6B185EAF-1565-C54E-A07A-17D5F10EBFA2}" destId="{ADA6993D-D357-1E4D-B0AF-934CA6997A6B}" srcOrd="3" destOrd="0" presId="urn:microsoft.com/office/officeart/2009/layout/CircleArrowProcess"/>
    <dgm:cxn modelId="{B054B123-D87E-714E-BB9F-408884620E5F}" type="presParOf" srcId="{6B185EAF-1565-C54E-A07A-17D5F10EBFA2}" destId="{1DC3229E-1FE0-3142-B25A-83BE8C020896}" srcOrd="4" destOrd="0" presId="urn:microsoft.com/office/officeart/2009/layout/CircleArrowProcess"/>
    <dgm:cxn modelId="{B064662B-A5BB-C243-A976-C083AA09DB29}" type="presParOf" srcId="{1DC3229E-1FE0-3142-B25A-83BE8C020896}" destId="{2686583D-D886-C84A-ADA4-870531F9476F}" srcOrd="0" destOrd="0" presId="urn:microsoft.com/office/officeart/2009/layout/CircleArrowProcess"/>
    <dgm:cxn modelId="{2CEAD06E-84B0-9E45-B347-FC1EC8D93C60}" type="presParOf" srcId="{6B185EAF-1565-C54E-A07A-17D5F10EBFA2}" destId="{5F527B39-F1E1-334A-9CB6-2160A34FDC59}" srcOrd="5" destOrd="0" presId="urn:microsoft.com/office/officeart/2009/layout/CircleArrow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B283AE9-5FCC-3C49-A66D-2D90AA71FB41}">
      <dsp:nvSpPr>
        <dsp:cNvPr id="0" name=""/>
        <dsp:cNvSpPr/>
      </dsp:nvSpPr>
      <dsp:spPr>
        <a:xfrm>
          <a:off x="805004" y="407026"/>
          <a:ext cx="1393126" cy="1393338"/>
        </a:xfrm>
        <a:prstGeom prst="circularArrow">
          <a:avLst>
            <a:gd name="adj1" fmla="val 10980"/>
            <a:gd name="adj2" fmla="val 1142322"/>
            <a:gd name="adj3" fmla="val 4500000"/>
            <a:gd name="adj4" fmla="val 10800000"/>
            <a:gd name="adj5" fmla="val 125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A9A9ADF-EB1D-5143-82DA-F47D6B498F86}">
      <dsp:nvSpPr>
        <dsp:cNvPr id="0" name=""/>
        <dsp:cNvSpPr/>
      </dsp:nvSpPr>
      <dsp:spPr>
        <a:xfrm>
          <a:off x="1112931" y="910064"/>
          <a:ext cx="774133" cy="38697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000" kern="1200"/>
            <a:t>€ 6.693 kosten</a:t>
          </a:r>
        </a:p>
      </dsp:txBody>
      <dsp:txXfrm>
        <a:off x="1112931" y="910064"/>
        <a:ext cx="774133" cy="386974"/>
      </dsp:txXfrm>
    </dsp:sp>
    <dsp:sp modelId="{8D277CC2-64D9-D143-93EE-0AAB368C61E2}">
      <dsp:nvSpPr>
        <dsp:cNvPr id="0" name=""/>
        <dsp:cNvSpPr/>
      </dsp:nvSpPr>
      <dsp:spPr>
        <a:xfrm>
          <a:off x="418068" y="1207602"/>
          <a:ext cx="1393126" cy="1393338"/>
        </a:xfrm>
        <a:prstGeom prst="leftCircularArrow">
          <a:avLst>
            <a:gd name="adj1" fmla="val 10980"/>
            <a:gd name="adj2" fmla="val 1142322"/>
            <a:gd name="adj3" fmla="val 6300000"/>
            <a:gd name="adj4" fmla="val 18900000"/>
            <a:gd name="adj5" fmla="val 125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DA6993D-D357-1E4D-B0AF-934CA6997A6B}">
      <dsp:nvSpPr>
        <dsp:cNvPr id="0" name=""/>
        <dsp:cNvSpPr/>
      </dsp:nvSpPr>
      <dsp:spPr>
        <a:xfrm>
          <a:off x="727565" y="1715271"/>
          <a:ext cx="774133" cy="38697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000" kern="1200"/>
            <a:t>533 voorlichtingen</a:t>
          </a:r>
        </a:p>
      </dsp:txBody>
      <dsp:txXfrm>
        <a:off x="727565" y="1715271"/>
        <a:ext cx="774133" cy="386974"/>
      </dsp:txXfrm>
    </dsp:sp>
    <dsp:sp modelId="{2686583D-D886-C84A-ADA4-870531F9476F}">
      <dsp:nvSpPr>
        <dsp:cNvPr id="0" name=""/>
        <dsp:cNvSpPr/>
      </dsp:nvSpPr>
      <dsp:spPr>
        <a:xfrm>
          <a:off x="904158" y="2103982"/>
          <a:ext cx="1196911" cy="1197391"/>
        </a:xfrm>
        <a:prstGeom prst="blockArc">
          <a:avLst>
            <a:gd name="adj1" fmla="val 13500000"/>
            <a:gd name="adj2" fmla="val 10800000"/>
            <a:gd name="adj3" fmla="val 1274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F527B39-F1E1-334A-9CB6-2160A34FDC59}">
      <dsp:nvSpPr>
        <dsp:cNvPr id="0" name=""/>
        <dsp:cNvSpPr/>
      </dsp:nvSpPr>
      <dsp:spPr>
        <a:xfrm>
          <a:off x="1114762" y="2521636"/>
          <a:ext cx="774133" cy="38697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000" kern="1200"/>
            <a:t>€ 7.600 opbrengsten</a:t>
          </a:r>
        </a:p>
      </dsp:txBody>
      <dsp:txXfrm>
        <a:off x="1114762" y="2521636"/>
        <a:ext cx="774133" cy="38697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layout/CircleArrowProcess">
  <dgm:title val=""/>
  <dgm:desc val=""/>
  <dgm:catLst>
    <dgm:cat type="process" pri="16500"/>
    <dgm:cat type="cycle" pri="16000"/>
  </dgm:catLst>
  <dgm:samp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</dgm:ptLst>
      <dgm:cxnLst>
        <dgm:cxn modelId="40" srcId="0" destId="10" srcOrd="0" destOrd="0"/>
        <dgm:cxn modelId="50" srcId="0" destId="20" srcOrd="1" destOrd="0"/>
        <dgm:cxn modelId="60" srcId="0" destId="30" srcOrd="2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30" srcId="0" destId="10" srcOrd="0" destOrd="0"/>
        <dgm:cxn modelId="4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Lvl val="lvl"/>
    </dgm:varLst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" ptType="node" func="cnt" op="equ" val="1">
            <dgm:alg type="composite">
              <dgm:param type="ar" val="1.5999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l" for="ch" forName="Child1" refType="w" fact="0.625"/>
              <dgm:constr type="t" for="ch" forName="Child1" refType="h" fact="0.2981"/>
              <dgm:constr type="w" for="ch" forName="Child1" refType="w" fact="0.375"/>
              <dgm:constr type="h" for="ch" forName="Child1" refType="h" fact="0.4001"/>
              <dgm:constr type="l" for="ch" forName="Accent1" refType="w" fact="0"/>
              <dgm:constr type="t" for="ch" forName="Accent1" refType="h" fact="0"/>
              <dgm:constr type="w" for="ch" forName="Accent1" refType="w" fact="0.6249"/>
              <dgm:constr type="h" for="ch" forName="Accent1" refType="h"/>
              <dgm:constr type="l" for="ch" forName="Parent1" refType="w" fact="0.138"/>
              <dgm:constr type="t" for="ch" forName="Parent1" refType="h" fact="0.362"/>
              <dgm:constr type="w" for="ch" forName="Parent1" refType="w" fact="0.3487"/>
              <dgm:constr type="h" for="ch" forName="Parent1" refType="h" fact="0.2789"/>
            </dgm:constrLst>
          </dgm:if>
          <dgm:if name="Name5" axis="ch" ptType="node" func="cnt" op="equ" val="2">
            <dgm:alg type="composite">
              <dgm:param type="ar" val="1.2026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Parent2" refType="primFontSz" refFor="des" refForName="Parent1" op="equ"/>
              <dgm:constr type="primFontSz" for="des" forName="Child2" refType="primFontSz" refFor="des" refForName="Child1" op="equ"/>
              <dgm:constr type="l" for="ch" forName="Accent1" refType="w" fact="0.1144"/>
              <dgm:constr type="t" for="ch" forName="Accent1" refType="h" fact="0"/>
              <dgm:constr type="w" for="ch" forName="Accent1" refType="w" fact="0.5542"/>
              <dgm:constr type="h" for="ch" forName="Accent1" refType="h" fact="0.6665"/>
              <dgm:constr type="l" for="ch" forName="Parent1" refType="w" fact="0.2368"/>
              <dgm:constr type="t" for="ch" forName="Parent1" refType="h" fact="0.2413"/>
              <dgm:constr type="w" for="ch" forName="Parent1" refType="w" fact="0.3092"/>
              <dgm:constr type="h" for="ch" forName="Parent1" refType="h" fact="0.1859"/>
              <dgm:constr type="l" for="ch" forName="Parent2" refType="w" fact="0.0822"/>
              <dgm:constr type="t" for="ch" forName="Parent2" refType="h" fact="0.625"/>
              <dgm:constr type="w" for="ch" forName="Parent2" refType="w" fact="0.3092"/>
              <dgm:constr type="h" for="ch" forName="Parent2" refType="h" fact="0.1859"/>
              <dgm:constr type="l" for="ch" forName="Child1" refType="w" fact="0.6678"/>
              <dgm:constr type="t" for="ch" forName="Child1" refType="h" fact="0.1978"/>
              <dgm:constr type="w" for="ch" forName="Child1" refType="w" fact="0.3322"/>
              <dgm:constr type="h" for="ch" forName="Child1" refType="h" fact="0.265"/>
              <dgm:constr type="l" for="ch" forName="Child2" refType="w" fact="0.5164"/>
              <dgm:constr type="t" for="ch" forName="Child2" refType="h" fact="0.5855"/>
              <dgm:constr type="w" for="ch" forName="Child2" refType="w" fact="0.3322"/>
              <dgm:constr type="h" for="ch" forName="Child2" refType="h" fact="0.265"/>
              <dgm:constr type="l" for="ch" forName="Accent2" refType="w" fact="0"/>
              <dgm:constr type="t" for="ch" forName="Accent2" refType="h" fact="0.4272"/>
              <dgm:constr type="w" for="ch" forName="Accent2" refType="w" fact="0.4761"/>
              <dgm:constr type="h" for="ch" forName="Accent2" refType="h" fact="0.5728"/>
            </dgm:constrLst>
          </dgm:if>
          <dgm:if name="Name6" axis="ch" ptType="node" func="cnt" op="equ" val="3">
            <dgm:alg type="composite">
              <dgm:param type="ar" val="0.9039"/>
            </dgm:alg>
            <dgm:shape xmlns:r="http://schemas.openxmlformats.org/officeDocument/2006/relationships" r:blip="">
              <dgm:adjLst/>
            </dgm:shape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l" for="ch" forName="Accent1" refType="w" fact="0.1479"/>
              <dgm:constr type="t" for="ch" forName="Accent1" refType="h" fact="0"/>
              <dgm:constr type="w" for="ch" forName="Accent1" refType="w" fact="0.5325"/>
              <dgm:constr type="h" for="ch" forName="Accent1" refType="h" fact="0.4814"/>
              <dgm:constr type="l" for="ch" forName="Accent2" refType="w" fact="0"/>
              <dgm:constr type="t" for="ch" forName="Accent2" refType="h" fact="0.2766"/>
              <dgm:constr type="w" for="ch" forName="Accent2" refType="w" fact="0.5325"/>
              <dgm:constr type="h" for="ch" forName="Accent2" refType="h" fact="0.4814"/>
              <dgm:constr type="l" for="ch" forName="Parent1" refType="w" fact="0.2656"/>
              <dgm:constr type="t" for="ch" forName="Parent1" refType="h" fact="0.1738"/>
              <dgm:constr type="w" for="ch" forName="Parent1" refType="w" fact="0.2959"/>
              <dgm:constr type="h" for="ch" forName="Parent1" refType="h" fact="0.1337"/>
              <dgm:constr type="l" for="ch" forName="Accent3" refType="w" fact="0.1858"/>
              <dgm:constr type="t" for="ch" forName="Accent3" refType="h" fact="0.5863"/>
              <dgm:constr type="w" for="ch" forName="Accent3" refType="w" fact="0.4575"/>
              <dgm:constr type="h" for="ch" forName="Accent3" refType="h" fact="0.4137"/>
              <dgm:constr type="l" for="ch" forName="Parent2" refType="w" fact="0.1183"/>
              <dgm:constr type="t" for="ch" forName="Parent2" refType="h" fact="0.452"/>
              <dgm:constr type="w" for="ch" forName="Parent2" refType="w" fact="0.2959"/>
              <dgm:constr type="h" for="ch" forName="Parent2" refType="h" fact="0.1337"/>
              <dgm:constr type="l" for="ch" forName="Parent3" refType="w" fact="0.2663"/>
              <dgm:constr type="t" for="ch" forName="Parent3" refType="h" fact="0.7306"/>
              <dgm:constr type="w" for="ch" forName="Parent3" refType="w" fact="0.2959"/>
              <dgm:constr type="h" for="ch" forName="Parent3" refType="h" fact="0.1337"/>
              <dgm:constr type="l" for="ch" forName="Child2" refType="w" fact="0.5325"/>
              <dgm:constr type="t" for="ch" forName="Child2" refType="h" fact="0.4217"/>
              <dgm:constr type="w" for="ch" forName="Child2" refType="w" fact="0.3195"/>
              <dgm:constr type="h" for="ch" forName="Child2" refType="h" fact="0.1926"/>
              <dgm:constr type="l" for="ch" forName="Child1" refType="w" fact="0.6805"/>
              <dgm:constr type="t" for="ch" forName="Child1" refType="h" fact="0.1435"/>
              <dgm:constr type="w" for="ch" forName="Child1" refType="w" fact="0.3195"/>
              <dgm:constr type="h" for="ch" forName="Child1" refType="h" fact="0.1926"/>
              <dgm:constr type="l" for="ch" forName="Child3" refType="w" fact="0.6805"/>
              <dgm:constr type="t" for="ch" forName="Child3" refType="h" fact="0.6998"/>
              <dgm:constr type="w" for="ch" forName="Child3" refType="w" fact="0.3195"/>
              <dgm:constr type="h" for="ch" forName="Child3" refType="h" fact="0.1926"/>
            </dgm:constrLst>
          </dgm:if>
          <dgm:if name="Name7" axis="ch" ptType="node" func="cnt" op="equ" val="4">
            <dgm:alg type="composite">
              <dgm:param type="ar" val="0.7073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l" for="ch" forName="Accent1" refType="w" fact="0.1481"/>
              <dgm:constr type="t" for="ch" forName="Accent1" refType="h" fact="0"/>
              <dgm:constr type="w" for="ch" forName="Accent1" refType="w" fact="0.5331"/>
              <dgm:constr type="h" for="ch" forName="Accent1" refType="h" fact="0.3771"/>
              <dgm:constr type="l" for="ch" forName="Accent2" refType="w" fact="0"/>
              <dgm:constr type="t" for="ch" forName="Accent2" refType="h" fact="0.2167"/>
              <dgm:constr type="w" for="ch" forName="Accent2" refType="w" fact="0.5331"/>
              <dgm:constr type="h" for="ch" forName="Accent2" refType="h" fact="0.3771"/>
              <dgm:constr type="l" for="ch" forName="Accent3" refType="w" fact="0.1481"/>
              <dgm:constr type="t" for="ch" forName="Accent3" refType="h" fact="0.4342"/>
              <dgm:constr type="w" for="ch" forName="Accent3" refType="w" fact="0.5331"/>
              <dgm:constr type="h" for="ch" forName="Accent3" refType="h" fact="0.3771"/>
              <dgm:constr type="l" for="ch" forName="Parent1" refType="w" fact="0.2658"/>
              <dgm:constr type="t" for="ch" forName="Parent1" refType="h" fact="0.1365"/>
              <dgm:constr type="w" for="ch" forName="Parent1" refType="w" fact="0.2975"/>
              <dgm:constr type="h" for="ch" forName="Parent1" refType="h" fact="0.1052"/>
              <dgm:constr type="l" for="ch" forName="Parent2" refType="w" fact="0.1171"/>
              <dgm:constr type="t" for="ch" forName="Parent2" refType="h" fact="0.3536"/>
              <dgm:constr type="w" for="ch" forName="Parent2" refType="w" fact="0.2975"/>
              <dgm:constr type="h" for="ch" forName="Parent2" refType="h" fact="0.1052"/>
              <dgm:constr type="l" for="ch" forName="Parent3" refType="w" fact="0.2658"/>
              <dgm:constr type="t" for="ch" forName="Parent3" refType="h" fact="0.5707"/>
              <dgm:constr type="w" for="ch" forName="Parent3" refType="w" fact="0.2975"/>
              <dgm:constr type="h" for="ch" forName="Parent3" refType="h" fact="0.1052"/>
              <dgm:constr type="l" for="ch" forName="Parent4" refType="w" fact="0.1171"/>
              <dgm:constr type="t" for="ch" forName="Parent4" refType="h" fact="0.7878"/>
              <dgm:constr type="w" for="ch" forName="Parent4" refType="w" fact="0.2975"/>
              <dgm:constr type="h" for="ch" forName="Parent4" refType="h" fact="0.1052"/>
              <dgm:constr type="l" for="ch" forName="Child1" refType="w" fact="0.6804"/>
              <dgm:constr type="t" for="ch" forName="Child1" refType="h" fact="0.1119"/>
              <dgm:constr type="w" for="ch" forName="Child1" refType="w" fact="0.3196"/>
              <dgm:constr type="h" for="ch" forName="Child1" refType="h" fact="0.15"/>
              <dgm:constr type="l" for="ch" forName="Child2" refType="w" fact="0.5348"/>
              <dgm:constr type="t" for="ch" forName="Child2" refType="h" fact="0.3312"/>
              <dgm:constr type="w" for="ch" forName="Child2" refType="w" fact="0.3196"/>
              <dgm:constr type="h" for="ch" forName="Child2" refType="h" fact="0.15"/>
              <dgm:constr type="l" for="ch" forName="Child3" refType="w" fact="0.6804"/>
              <dgm:constr type="t" for="ch" forName="Child3" refType="h" fact="0.5461"/>
              <dgm:constr type="w" for="ch" forName="Child3" refType="w" fact="0.3196"/>
              <dgm:constr type="h" for="ch" forName="Child3" refType="h" fact="0.15"/>
              <dgm:constr type="l" for="ch" forName="Child4" refType="w" fact="0.5348"/>
              <dgm:constr type="t" for="ch" forName="Child4" refType="h" fact="0.7632"/>
              <dgm:constr type="w" for="ch" forName="Child4" refType="w" fact="0.3196"/>
              <dgm:constr type="h" for="ch" forName="Child4" refType="h" fact="0.15"/>
              <dgm:constr type="l" for="ch" forName="Accent4" refType="w" fact="0.038"/>
              <dgm:constr type="t" for="ch" forName="Accent4" refType="h" fact="0.6759"/>
              <dgm:constr type="w" for="ch" forName="Accent4" refType="w" fact="0.458"/>
              <dgm:constr type="h" for="ch" forName="Accent4" refType="h" fact="0.3241"/>
            </dgm:constrLst>
          </dgm:if>
          <dgm:if name="Name8" axis="ch" ptType="node" func="cnt" op="equ" val="5">
            <dgm:alg type="composite">
              <dgm:param type="ar" val="0.5811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l" for="ch" forName="Accent1" refType="w" fact="0.1481"/>
              <dgm:constr type="t" for="ch" forName="Accent1" refType="h" fact="0"/>
              <dgm:constr type="w" for="ch" forName="Accent1" refType="w" fact="0.5331"/>
              <dgm:constr type="h" for="ch" forName="Accent1" refType="h" fact="0.3098"/>
              <dgm:constr type="l" for="ch" forName="Accent2" refType="w" fact="0"/>
              <dgm:constr type="t" for="ch" forName="Accent2" refType="h" fact="0.178"/>
              <dgm:constr type="w" for="ch" forName="Accent2" refType="w" fact="0.5331"/>
              <dgm:constr type="h" for="ch" forName="Accent2" refType="h" fact="0.3098"/>
              <dgm:constr type="l" for="ch" forName="Accent3" refType="w" fact="0.1481"/>
              <dgm:constr type="t" for="ch" forName="Accent3" refType="h" fact="0.3568"/>
              <dgm:constr type="w" for="ch" forName="Accent3" refType="w" fact="0.5331"/>
              <dgm:constr type="h" for="ch" forName="Accent3" refType="h" fact="0.3098"/>
              <dgm:constr type="l" for="ch" forName="Accent4" refType="w" fact="0"/>
              <dgm:constr type="t" for="ch" forName="Accent4" refType="h" fact="0.5351"/>
              <dgm:constr type="w" for="ch" forName="Accent4" refType="w" fact="0.5331"/>
              <dgm:constr type="h" for="ch" forName="Accent4" refType="h" fact="0.3098"/>
              <dgm:constr type="l" for="ch" forName="Accent5" refType="w" fact="0.186"/>
              <dgm:constr type="t" for="ch" forName="Accent5" refType="h" fact="0.7337"/>
              <dgm:constr type="w" for="ch" forName="Accent5" refType="w" fact="0.458"/>
              <dgm:constr type="h" for="ch" forName="Accent5" refType="h" fact="0.2663"/>
              <dgm:constr type="l" for="ch" forName="Parent1" refType="w" fact="0.2658"/>
              <dgm:constr type="t" for="ch" forName="Parent1" refType="h" fact="0.1122"/>
              <dgm:constr type="w" for="ch" forName="Parent1" refType="w" fact="0.2975"/>
              <dgm:constr type="h" for="ch" forName="Parent1" refType="h" fact="0.0864"/>
              <dgm:constr type="l" for="ch" forName="Parent2" refType="w" fact="0.1171"/>
              <dgm:constr type="t" for="ch" forName="Parent2" refType="h" fact="0.2906"/>
              <dgm:constr type="w" for="ch" forName="Parent2" refType="w" fact="0.2975"/>
              <dgm:constr type="h" for="ch" forName="Parent2" refType="h" fact="0.0864"/>
              <dgm:constr type="l" for="ch" forName="Parent3" refType="w" fact="0.2658"/>
              <dgm:constr type="t" for="ch" forName="Parent3" refType="h" fact="0.4689"/>
              <dgm:constr type="w" for="ch" forName="Parent3" refType="w" fact="0.2975"/>
              <dgm:constr type="h" for="ch" forName="Parent3" refType="h" fact="0.0864"/>
              <dgm:constr type="l" for="ch" forName="Parent4" refType="w" fact="0.1171"/>
              <dgm:constr type="t" for="ch" forName="Parent4" refType="h" fact="0.6473"/>
              <dgm:constr type="w" for="ch" forName="Parent4" refType="w" fact="0.2975"/>
              <dgm:constr type="h" for="ch" forName="Parent4" refType="h" fact="0.0864"/>
              <dgm:constr type="l" for="ch" forName="Parent5" refType="w" fact="0.2658"/>
              <dgm:constr type="t" for="ch" forName="Parent5" refType="h" fact="0.8257"/>
              <dgm:constr type="w" for="ch" forName="Parent5" refType="w" fact="0.2975"/>
              <dgm:constr type="h" for="ch" forName="Parent5" refType="h" fact="0.0864"/>
              <dgm:constr type="l" for="ch" forName="Child1" refType="w" fact="0.6804"/>
              <dgm:constr type="t" for="ch" forName="Child1" refType="h" fact="0.0919"/>
              <dgm:constr type="w" for="ch" forName="Child1" refType="w" fact="0.3196"/>
              <dgm:constr type="h" for="ch" forName="Child1" refType="h" fact="0.1232"/>
              <dgm:constr type="l" for="ch" forName="Child2" refType="w" fact="0.5348"/>
              <dgm:constr type="t" for="ch" forName="Child2" refType="h" fact="0.2722"/>
              <dgm:constr type="w" for="ch" forName="Child2" refType="w" fact="0.3196"/>
              <dgm:constr type="h" for="ch" forName="Child2" refType="h" fact="0.1232"/>
              <dgm:constr type="l" for="ch" forName="Child3" refType="w" fact="0.6804"/>
              <dgm:constr type="t" for="ch" forName="Child3" refType="h" fact="0.4487"/>
              <dgm:constr type="w" for="ch" forName="Child3" refType="w" fact="0.3196"/>
              <dgm:constr type="h" for="ch" forName="Child3" refType="h" fact="0.1232"/>
              <dgm:constr type="l" for="ch" forName="Child4" refType="w" fact="0.5348"/>
              <dgm:constr type="t" for="ch" forName="Child4" refType="h" fact="0.6271"/>
              <dgm:constr type="w" for="ch" forName="Child4" refType="w" fact="0.3196"/>
              <dgm:constr type="h" for="ch" forName="Child4" refType="h" fact="0.1232"/>
              <dgm:constr type="l" for="ch" forName="Child5" refType="w" fact="0.6804"/>
              <dgm:constr type="t" for="ch" forName="Child5" refType="h" fact="0.8073"/>
              <dgm:constr type="w" for="ch" forName="Child5" refType="w" fact="0.3196"/>
              <dgm:constr type="h" for="ch" forName="Child5" refType="h" fact="0.1232"/>
            </dgm:constrLst>
          </dgm:if>
          <dgm:if name="Name9" axis="ch" ptType="node" func="cnt" op="equ" val="6">
            <dgm:alg type="composite">
              <dgm:param type="ar" val="0.4931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l" for="ch" forName="Accent1" refType="w" fact="0.1481"/>
              <dgm:constr type="t" for="ch" forName="Accent1" refType="h" fact="0"/>
              <dgm:constr type="w" for="ch" forName="Accent1" refType="w" fact="0.5331"/>
              <dgm:constr type="h" for="ch" forName="Accent1" refType="h" fact="0.2629"/>
              <dgm:constr type="l" for="ch" forName="Accent2" refType="w" fact="0"/>
              <dgm:constr type="t" for="ch" forName="Accent2" refType="h" fact="0.1511"/>
              <dgm:constr type="w" for="ch" forName="Accent2" refType="w" fact="0.5331"/>
              <dgm:constr type="h" for="ch" forName="Accent2" refType="h" fact="0.2629"/>
              <dgm:constr type="l" for="ch" forName="Accent3" refType="w" fact="0.1481"/>
              <dgm:constr type="t" for="ch" forName="Accent3" refType="h" fact="0.3027"/>
              <dgm:constr type="w" for="ch" forName="Accent3" refType="w" fact="0.5331"/>
              <dgm:constr type="h" for="ch" forName="Accent3" refType="h" fact="0.2629"/>
              <dgm:constr type="l" for="ch" forName="Accent4" refType="w" fact="0"/>
              <dgm:constr type="t" for="ch" forName="Accent4" refType="h" fact="0.4541"/>
              <dgm:constr type="w" for="ch" forName="Accent4" refType="w" fact="0.5331"/>
              <dgm:constr type="h" for="ch" forName="Accent4" refType="h" fact="0.2629"/>
              <dgm:constr type="l" for="ch" forName="Parent1" refType="w" fact="0.2658"/>
              <dgm:constr type="t" for="ch" forName="Parent1" refType="h" fact="0.0952"/>
              <dgm:constr type="w" for="ch" forName="Parent1" refType="w" fact="0.2975"/>
              <dgm:constr type="h" for="ch" forName="Parent1" refType="h" fact="0.0733"/>
              <dgm:constr type="l" for="ch" forName="Parent2" refType="w" fact="0.1171"/>
              <dgm:constr type="t" for="ch" forName="Parent2" refType="h" fact="0.2466"/>
              <dgm:constr type="w" for="ch" forName="Parent2" refType="w" fact="0.2975"/>
              <dgm:constr type="h" for="ch" forName="Parent2" refType="h" fact="0.0733"/>
              <dgm:constr type="l" for="ch" forName="Parent3" refType="w" fact="0.2658"/>
              <dgm:constr type="t" for="ch" forName="Parent3" refType="h" fact="0.3979"/>
              <dgm:constr type="w" for="ch" forName="Parent3" refType="w" fact="0.2975"/>
              <dgm:constr type="h" for="ch" forName="Parent3" refType="h" fact="0.0733"/>
              <dgm:constr type="l" for="ch" forName="Parent4" refType="w" fact="0.1171"/>
              <dgm:constr type="t" for="ch" forName="Parent4" refType="h" fact="0.5493"/>
              <dgm:constr type="w" for="ch" forName="Parent4" refType="w" fact="0.2975"/>
              <dgm:constr type="h" for="ch" forName="Parent4" refType="h" fact="0.0733"/>
              <dgm:constr type="l" for="ch" forName="Child1" refType="w" fact="0.6804"/>
              <dgm:constr type="t" for="ch" forName="Child1" refType="h" fact="0.078"/>
              <dgm:constr type="w" for="ch" forName="Child1" refType="w" fact="0.3196"/>
              <dgm:constr type="h" for="ch" forName="Child1" refType="h" fact="0.1046"/>
              <dgm:constr type="l" for="ch" forName="Child2" refType="w" fact="0.5348"/>
              <dgm:constr type="t" for="ch" forName="Child2" refType="h" fact="0.231"/>
              <dgm:constr type="w" for="ch" forName="Child2" refType="w" fact="0.3196"/>
              <dgm:constr type="h" for="ch" forName="Child2" refType="h" fact="0.1046"/>
              <dgm:constr type="l" for="ch" forName="Child3" refType="w" fact="0.6804"/>
              <dgm:constr type="t" for="ch" forName="Child3" refType="h" fact="0.3808"/>
              <dgm:constr type="w" for="ch" forName="Child3" refType="w" fact="0.3196"/>
              <dgm:constr type="h" for="ch" forName="Child3" refType="h" fact="0.1046"/>
              <dgm:constr type="l" for="ch" forName="Child4" refType="w" fact="0.5348"/>
              <dgm:constr type="t" for="ch" forName="Child4" refType="h" fact="0.5322"/>
              <dgm:constr type="w" for="ch" forName="Child4" refType="w" fact="0.3196"/>
              <dgm:constr type="h" for="ch" forName="Child4" refType="h" fact="0.1046"/>
              <dgm:constr type="l" for="ch" forName="Accent5" refType="w" fact="0.1481"/>
              <dgm:constr type="t" for="ch" forName="Accent5" refType="h" fact="0.6053"/>
              <dgm:constr type="w" for="ch" forName="Accent5" refType="w" fact="0.5331"/>
              <dgm:constr type="h" for="ch" forName="Accent5" refType="h" fact="0.2629"/>
              <dgm:constr type="l" for="ch" forName="Accent6" refType="w" fact="0.038"/>
              <dgm:constr type="t" for="ch" forName="Accent6" refType="h" fact="0.774"/>
              <dgm:constr type="w" for="ch" forName="Accent6" refType="w" fact="0.458"/>
              <dgm:constr type="h" for="ch" forName="Accent6" refType="h" fact="0.226"/>
              <dgm:constr type="l" for="ch" forName="Parent5" refType="w" fact="0.2658"/>
              <dgm:constr type="t" for="ch" forName="Parent5" refType="h" fact="0.7005"/>
              <dgm:constr type="w" for="ch" forName="Parent5" refType="w" fact="0.2975"/>
              <dgm:constr type="h" for="ch" forName="Parent5" refType="h" fact="0.0733"/>
              <dgm:constr type="l" for="ch" forName="Parent6" refType="w" fact="0.1171"/>
              <dgm:constr type="t" for="ch" forName="Parent6" refType="h" fact="0.8519"/>
              <dgm:constr type="w" for="ch" forName="Parent6" refType="w" fact="0.2975"/>
              <dgm:constr type="h" for="ch" forName="Parent6" refType="h" fact="0.0733"/>
              <dgm:constr type="l" for="ch" forName="Child5" refType="w" fact="0.6804"/>
              <dgm:constr type="t" for="ch" forName="Child5" refType="h" fact="0.6833"/>
              <dgm:constr type="w" for="ch" forName="Child5" refType="w" fact="0.3196"/>
              <dgm:constr type="h" for="ch" forName="Child5" refType="h" fact="0.1046"/>
              <dgm:constr type="l" for="ch" forName="Child6" refType="w" fact="0.5348"/>
              <dgm:constr type="t" for="ch" forName="Child6" refType="h" fact="0.8347"/>
              <dgm:constr type="w" for="ch" forName="Child6" refType="w" fact="0.3196"/>
              <dgm:constr type="h" for="ch" forName="Child6" refType="h" fact="0.1046"/>
            </dgm:constrLst>
          </dgm:if>
          <dgm:else name="Name10">
            <dgm:alg type="composite">
              <dgm:param type="ar" val="0.4284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l" for="ch" forName="Accent1" refType="w" fact="0.1481"/>
              <dgm:constr type="t" for="ch" forName="Accent1" refType="h" fact="0"/>
              <dgm:constr type="w" for="ch" forName="Accent1" refType="w" fact="0.5331"/>
              <dgm:constr type="h" for="ch" forName="Accent1" refType="h" fact="0.2284"/>
              <dgm:constr type="l" for="ch" forName="Accent2" refType="w" fact="0"/>
              <dgm:constr type="t" for="ch" forName="Accent2" refType="h" fact="0.1312"/>
              <dgm:constr type="w" for="ch" forName="Accent2" refType="w" fact="0.5331"/>
              <dgm:constr type="h" for="ch" forName="Accent2" refType="h" fact="0.2284"/>
              <dgm:constr type="l" for="ch" forName="Accent3" refType="w" fact="0.1481"/>
              <dgm:constr type="t" for="ch" forName="Accent3" refType="h" fact="0.263"/>
              <dgm:constr type="w" for="ch" forName="Accent3" refType="w" fact="0.5331"/>
              <dgm:constr type="h" for="ch" forName="Accent3" refType="h" fact="0.2284"/>
              <dgm:constr type="l" for="ch" forName="Accent4" refType="w" fact="0"/>
              <dgm:constr type="t" for="ch" forName="Accent4" refType="h" fact="0.3945"/>
              <dgm:constr type="w" for="ch" forName="Accent4" refType="w" fact="0.5331"/>
              <dgm:constr type="h" for="ch" forName="Accent4" refType="h" fact="0.2284"/>
              <dgm:constr type="l" for="ch" forName="Parent1" refType="w" fact="0.2658"/>
              <dgm:constr type="t" for="ch" forName="Parent1" refType="h" fact="0.0827"/>
              <dgm:constr type="w" for="ch" forName="Parent1" refType="w" fact="0.2975"/>
              <dgm:constr type="h" for="ch" forName="Parent1" refType="h" fact="0.0637"/>
              <dgm:constr type="l" for="ch" forName="Parent2" refType="w" fact="0.1171"/>
              <dgm:constr type="t" for="ch" forName="Parent2" refType="h" fact="0.2142"/>
              <dgm:constr type="w" for="ch" forName="Parent2" refType="w" fact="0.2975"/>
              <dgm:constr type="h" for="ch" forName="Parent2" refType="h" fact="0.0637"/>
              <dgm:constr type="l" for="ch" forName="Parent3" refType="w" fact="0.2658"/>
              <dgm:constr type="t" for="ch" forName="Parent3" refType="h" fact="0.3457"/>
              <dgm:constr type="w" for="ch" forName="Parent3" refType="w" fact="0.2975"/>
              <dgm:constr type="h" for="ch" forName="Parent3" refType="h" fact="0.0637"/>
              <dgm:constr type="l" for="ch" forName="Parent4" refType="w" fact="0.1171"/>
              <dgm:constr type="t" for="ch" forName="Parent4" refType="h" fact="0.4772"/>
              <dgm:constr type="w" for="ch" forName="Parent4" refType="w" fact="0.2975"/>
              <dgm:constr type="h" for="ch" forName="Parent4" refType="h" fact="0.0637"/>
              <dgm:constr type="l" for="ch" forName="Child1" refType="w" fact="0.6804"/>
              <dgm:constr type="t" for="ch" forName="Child1" refType="h" fact="0.0678"/>
              <dgm:constr type="w" for="ch" forName="Child1" refType="w" fact="0.3196"/>
              <dgm:constr type="h" for="ch" forName="Child1" refType="h" fact="0.0908"/>
              <dgm:constr type="l" for="ch" forName="Child2" refType="w" fact="0.5348"/>
              <dgm:constr type="t" for="ch" forName="Child2" refType="h" fact="0.2006"/>
              <dgm:constr type="w" for="ch" forName="Child2" refType="w" fact="0.3196"/>
              <dgm:constr type="h" for="ch" forName="Child2" refType="h" fact="0.0908"/>
              <dgm:constr type="l" for="ch" forName="Child3" refType="w" fact="0.6804"/>
              <dgm:constr type="t" for="ch" forName="Child3" refType="h" fact="0.3308"/>
              <dgm:constr type="w" for="ch" forName="Child3" refType="w" fact="0.3196"/>
              <dgm:constr type="h" for="ch" forName="Child3" refType="h" fact="0.0908"/>
              <dgm:constr type="l" for="ch" forName="Child4" refType="w" fact="0.5348"/>
              <dgm:constr type="t" for="ch" forName="Child4" refType="h" fact="0.4623"/>
              <dgm:constr type="w" for="ch" forName="Child4" refType="w" fact="0.3196"/>
              <dgm:constr type="h" for="ch" forName="Child4" refType="h" fact="0.0908"/>
              <dgm:constr type="l" for="ch" forName="Accent5" refType="w" fact="0.1481"/>
              <dgm:constr type="t" for="ch" forName="Accent5" refType="h" fact="0.5258"/>
              <dgm:constr type="w" for="ch" forName="Accent5" refType="w" fact="0.5331"/>
              <dgm:constr type="h" for="ch" forName="Accent5" refType="h" fact="0.2284"/>
              <dgm:constr type="l" for="ch" forName="Accent6" refType="w" fact="0"/>
              <dgm:constr type="t" for="ch" forName="Accent6" refType="h" fact="0.6573"/>
              <dgm:constr type="w" for="ch" forName="Accent6" refType="w" fact="0.5331"/>
              <dgm:constr type="h" for="ch" forName="Accent6" refType="h" fact="0.2284"/>
              <dgm:constr type="l" for="ch" forName="Accent7" refType="w" fact="0.186"/>
              <dgm:constr type="t" for="ch" forName="Accent7" refType="h" fact="0.8037"/>
              <dgm:constr type="w" for="ch" forName="Accent7" refType="w" fact="0.458"/>
              <dgm:constr type="h" for="ch" forName="Accent7" refType="h" fact="0.1963"/>
              <dgm:constr type="l" for="ch" forName="Parent5" refType="w" fact="0.2658"/>
              <dgm:constr type="t" for="ch" forName="Parent5" refType="h" fact="0.6085"/>
              <dgm:constr type="w" for="ch" forName="Parent5" refType="w" fact="0.2975"/>
              <dgm:constr type="h" for="ch" forName="Parent5" refType="h" fact="0.0637"/>
              <dgm:constr type="l" for="ch" forName="Parent6" refType="w" fact="0.1171"/>
              <dgm:constr type="t" for="ch" forName="Parent6" refType="h" fact="0.74"/>
              <dgm:constr type="w" for="ch" forName="Parent6" refType="w" fact="0.2975"/>
              <dgm:constr type="h" for="ch" forName="Parent6" refType="h" fact="0.0637"/>
              <dgm:constr type="l" for="ch" forName="Parent7" refType="w" fact="0.2658"/>
              <dgm:constr type="t" for="ch" forName="Parent7" refType="h" fact="0.8715"/>
              <dgm:constr type="w" for="ch" forName="Parent7" refType="w" fact="0.2975"/>
              <dgm:constr type="h" for="ch" forName="Parent7" refType="h" fact="0.0637"/>
              <dgm:constr type="l" for="ch" forName="Child5" refType="w" fact="0.6804"/>
              <dgm:constr type="t" for="ch" forName="Child5" refType="h" fact="0.5936"/>
              <dgm:constr type="w" for="ch" forName="Child5" refType="w" fact="0.3196"/>
              <dgm:constr type="h" for="ch" forName="Child5" refType="h" fact="0.0908"/>
              <dgm:constr type="l" for="ch" forName="Child6" refType="w" fact="0.5348"/>
              <dgm:constr type="t" for="ch" forName="Child6" refType="h" fact="0.7251"/>
              <dgm:constr type="w" for="ch" forName="Child6" refType="w" fact="0.3196"/>
              <dgm:constr type="h" for="ch" forName="Child6" refType="h" fact="0.0908"/>
              <dgm:constr type="l" for="ch" forName="Child7" refType="w" fact="0.6804"/>
              <dgm:constr type="t" for="ch" forName="Child7" refType="h" fact="0.8579"/>
              <dgm:constr type="w" for="ch" forName="Child7" refType="w" fact="0.3196"/>
              <dgm:constr type="h" for="ch" forName="Child7" refType="h" fact="0.0908"/>
            </dgm:constrLst>
          </dgm:else>
        </dgm:choose>
      </dgm:if>
      <dgm:else name="Name11">
        <dgm:choose name="Name12">
          <dgm:if name="Name13" axis="ch" ptType="node" func="cnt" op="equ" val="1">
            <dgm:alg type="composite">
              <dgm:param type="ar" val="1.5999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l" for="ch" forName="Child1" refType="w" fact="0.625"/>
              <dgm:constr type="t" for="ch" forName="Child1" refType="h" fact="0.2981"/>
              <dgm:constr type="w" for="ch" forName="Child1" refType="w" fact="0.375"/>
              <dgm:constr type="h" for="ch" forName="Child1" refType="h" fact="0.4001"/>
              <dgm:constr type="l" for="ch" forName="Accent1" refType="w" fact="0"/>
              <dgm:constr type="t" for="ch" forName="Accent1" refType="h" fact="0"/>
              <dgm:constr type="w" for="ch" forName="Accent1" refType="w" fact="0.6249"/>
              <dgm:constr type="h" for="ch" forName="Accent1" refType="h"/>
              <dgm:constr type="l" for="ch" forName="Parent1" refType="w" fact="0.138"/>
              <dgm:constr type="t" for="ch" forName="Parent1" refType="h" fact="0.362"/>
              <dgm:constr type="w" for="ch" forName="Parent1" refType="w" fact="0.3487"/>
              <dgm:constr type="h" for="ch" forName="Parent1" refType="h" fact="0.2789"/>
            </dgm:constrLst>
          </dgm:if>
          <dgm:if name="Name14" axis="ch" ptType="node" func="cnt" op="equ" val="2">
            <dgm:alg type="composite">
              <dgm:param type="ar" val="1.2026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Parent2" refType="primFontSz" refFor="des" refForName="Parent1" op="equ"/>
              <dgm:constr type="primFontSz" for="des" forName="Child2" refType="primFontSz" refFor="des" refForName="Child1" op="equ"/>
              <dgm:constr type="l" for="ch" forName="Accent1" refType="w" fact="-0.0407"/>
              <dgm:constr type="t" for="ch" forName="Accent1" refType="h" fact="0"/>
              <dgm:constr type="w" for="ch" forName="Accent1" refType="w" fact="0.5542"/>
              <dgm:constr type="h" for="ch" forName="Accent1" refType="h" fact="0.6665"/>
              <dgm:constr type="l" for="ch" forName="Accent2" refType="w" fact="0.1533"/>
              <dgm:constr type="t" for="ch" forName="Accent2" refType="h" fact="0.4272"/>
              <dgm:constr type="w" for="ch" forName="Accent2" refType="w" fact="0.4761"/>
              <dgm:constr type="h" for="ch" forName="Accent2" refType="h" fact="0.5728"/>
              <dgm:constr type="l" for="ch" forName="Parent1" refType="w" fact="0.0822"/>
              <dgm:constr type="t" for="ch" forName="Parent1" refType="h" fact="0.2413"/>
              <dgm:constr type="w" for="ch" forName="Parent1" refType="w" fact="0.3092"/>
              <dgm:constr type="h" for="ch" forName="Parent1" refType="h" fact="0.1859"/>
              <dgm:constr type="l" for="ch" forName="Parent2" refType="w" fact="0.2368"/>
              <dgm:constr type="t" for="ch" forName="Parent2" refType="h" fact="0.625"/>
              <dgm:constr type="w" for="ch" forName="Parent2" refType="w" fact="0.3092"/>
              <dgm:constr type="h" for="ch" forName="Parent2" refType="h" fact="0.1859"/>
              <dgm:constr type="l" for="ch" forName="Child1" refType="w" fact="0.5164"/>
              <dgm:constr type="t" for="ch" forName="Child1" refType="h" fact="0.1978"/>
              <dgm:constr type="w" for="ch" forName="Child1" refType="w" fact="0.3322"/>
              <dgm:constr type="h" for="ch" forName="Child1" refType="h" fact="0.265"/>
              <dgm:constr type="l" for="ch" forName="Child2" refType="w" fact="0.6678"/>
              <dgm:constr type="t" for="ch" forName="Child2" refType="h" fact="0.5855"/>
              <dgm:constr type="w" for="ch" forName="Child2" refType="w" fact="0.3322"/>
              <dgm:constr type="h" for="ch" forName="Child2" refType="h" fact="0.265"/>
            </dgm:constrLst>
          </dgm:if>
          <dgm:if name="Name15" axis="ch" ptType="node" func="cnt" op="equ" val="3">
            <dgm:alg type="composite">
              <dgm:param type="ar" val="0.9039"/>
            </dgm:alg>
            <dgm:shape xmlns:r="http://schemas.openxmlformats.org/officeDocument/2006/relationships" r:blip="">
              <dgm:adjLst/>
            </dgm:shape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l" for="ch" forName="Accent1" refType="w" fact="0"/>
              <dgm:constr type="t" for="ch" forName="Accent1" refType="h" fact="0"/>
              <dgm:constr type="w" for="ch" forName="Accent1" refType="w" fact="0.5325"/>
              <dgm:constr type="h" for="ch" forName="Accent1" refType="h" fact="0.4814"/>
              <dgm:constr type="l" for="ch" forName="Accent2" refType="w" fact="0.1479"/>
              <dgm:constr type="t" for="ch" forName="Accent2" refType="h" fact="0.2766"/>
              <dgm:constr type="w" for="ch" forName="Accent2" refType="w" fact="0.5325"/>
              <dgm:constr type="h" for="ch" forName="Accent2" refType="h" fact="0.4814"/>
              <dgm:constr type="l" for="ch" forName="Accent3" refType="w" fact="0.0378"/>
              <dgm:constr type="t" for="ch" forName="Accent3" refType="h" fact="0.5863"/>
              <dgm:constr type="w" for="ch" forName="Accent3" refType="w" fact="0.4575"/>
              <dgm:constr type="h" for="ch" forName="Accent3" refType="h" fact="0.4137"/>
              <dgm:constr type="l" for="ch" forName="Parent1" refType="w" fact="0.1183"/>
              <dgm:constr type="t" for="ch" forName="Parent1" refType="h" fact="0.1738"/>
              <dgm:constr type="w" for="ch" forName="Parent1" refType="w" fact="0.2959"/>
              <dgm:constr type="h" for="ch" forName="Parent1" refType="h" fact="0.1337"/>
              <dgm:constr type="l" for="ch" forName="Parent2" refType="w" fact="0.2656"/>
              <dgm:constr type="t" for="ch" forName="Parent2" refType="h" fact="0.452"/>
              <dgm:constr type="w" for="ch" forName="Parent2" refType="w" fact="0.2959"/>
              <dgm:constr type="h" for="ch" forName="Parent2" refType="h" fact="0.1337"/>
              <dgm:constr type="l" for="ch" forName="Parent3" refType="w" fact="0.1183"/>
              <dgm:constr type="t" for="ch" forName="Parent3" refType="h" fact="0.7306"/>
              <dgm:constr type="w" for="ch" forName="Parent3" refType="w" fact="0.2959"/>
              <dgm:constr type="h" for="ch" forName="Parent3" refType="h" fact="0.1337"/>
              <dgm:constr type="l" for="ch" forName="Child1" refType="w" fact="0.5325"/>
              <dgm:constr type="t" for="ch" forName="Child1" refType="h" fact="0.1435"/>
              <dgm:constr type="w" for="ch" forName="Child1" refType="w" fact="0.3195"/>
              <dgm:constr type="h" for="ch" forName="Child1" refType="h" fact="0.1926"/>
              <dgm:constr type="l" for="ch" forName="Child2" refType="w" fact="0.6805"/>
              <dgm:constr type="t" for="ch" forName="Child2" refType="h" fact="0.4217"/>
              <dgm:constr type="w" for="ch" forName="Child2" refType="w" fact="0.3195"/>
              <dgm:constr type="h" for="ch" forName="Child2" refType="h" fact="0.1926"/>
              <dgm:constr type="l" for="ch" forName="Child3" refType="w" fact="0.5325"/>
              <dgm:constr type="t" for="ch" forName="Child3" refType="h" fact="0.6998"/>
              <dgm:constr type="w" for="ch" forName="Child3" refType="w" fact="0.3195"/>
              <dgm:constr type="h" for="ch" forName="Child3" refType="h" fact="0.1926"/>
            </dgm:constrLst>
          </dgm:if>
          <dgm:if name="Name16" axis="ch" ptType="node" func="cnt" op="equ" val="4">
            <dgm:alg type="composite">
              <dgm:param type="ar" val="0.7073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l" for="ch" forName="Accent1" refType="w" fact="0"/>
              <dgm:constr type="t" for="ch" forName="Accent1" refType="h" fact="0"/>
              <dgm:constr type="w" for="ch" forName="Accent1" refType="w" fact="0.5331"/>
              <dgm:constr type="h" for="ch" forName="Accent1" refType="h" fact="0.3771"/>
              <dgm:constr type="l" for="ch" forName="Accent2" refType="w" fact="0.1481"/>
              <dgm:constr type="t" for="ch" forName="Accent2" refType="h" fact="0.2167"/>
              <dgm:constr type="w" for="ch" forName="Accent2" refType="w" fact="0.5331"/>
              <dgm:constr type="h" for="ch" forName="Accent2" refType="h" fact="0.3771"/>
              <dgm:constr type="l" for="ch" forName="Accent3" refType="w" fact="0"/>
              <dgm:constr type="t" for="ch" forName="Accent3" refType="h" fact="0.4342"/>
              <dgm:constr type="w" for="ch" forName="Accent3" refType="w" fact="0.5331"/>
              <dgm:constr type="h" for="ch" forName="Accent3" refType="h" fact="0.3771"/>
              <dgm:constr type="l" for="ch" forName="Accent4" refType="w" fact="0.186"/>
              <dgm:constr type="t" for="ch" forName="Accent4" refType="h" fact="0.6759"/>
              <dgm:constr type="w" for="ch" forName="Accent4" refType="w" fact="0.458"/>
              <dgm:constr type="h" for="ch" forName="Accent4" refType="h" fact="0.3241"/>
              <dgm:constr type="l" for="ch" forName="Parent1" refType="w" fact="0.1171"/>
              <dgm:constr type="t" for="ch" forName="Parent1" refType="h" fact="0.1365"/>
              <dgm:constr type="w" for="ch" forName="Parent1" refType="w" fact="0.2975"/>
              <dgm:constr type="h" for="ch" forName="Parent1" refType="h" fact="0.1052"/>
              <dgm:constr type="l" for="ch" forName="Parent2" refType="w" fact="0.2658"/>
              <dgm:constr type="t" for="ch" forName="Parent2" refType="h" fact="0.3536"/>
              <dgm:constr type="w" for="ch" forName="Parent2" refType="w" fact="0.2975"/>
              <dgm:constr type="h" for="ch" forName="Parent2" refType="h" fact="0.1052"/>
              <dgm:constr type="l" for="ch" forName="Parent3" refType="w" fact="0.1171"/>
              <dgm:constr type="t" for="ch" forName="Parent3" refType="h" fact="0.5707"/>
              <dgm:constr type="w" for="ch" forName="Parent3" refType="w" fact="0.2975"/>
              <dgm:constr type="h" for="ch" forName="Parent3" refType="h" fact="0.1052"/>
              <dgm:constr type="l" for="ch" forName="Parent4" refType="w" fact="0.2658"/>
              <dgm:constr type="t" for="ch" forName="Parent4" refType="h" fact="0.7878"/>
              <dgm:constr type="w" for="ch" forName="Parent4" refType="w" fact="0.2975"/>
              <dgm:constr type="h" for="ch" forName="Parent4" refType="h" fact="0.1052"/>
              <dgm:constr type="l" for="ch" forName="Child1" refType="w" fact="0.5348"/>
              <dgm:constr type="t" for="ch" forName="Child1" refType="h" fact="0.1119"/>
              <dgm:constr type="w" for="ch" forName="Child1" refType="w" fact="0.3196"/>
              <dgm:constr type="h" for="ch" forName="Child1" refType="h" fact="0.15"/>
              <dgm:constr type="l" for="ch" forName="Child2" refType="w" fact="0.6804"/>
              <dgm:constr type="t" for="ch" forName="Child2" refType="h" fact="0.3312"/>
              <dgm:constr type="w" for="ch" forName="Child2" refType="w" fact="0.3196"/>
              <dgm:constr type="h" for="ch" forName="Child2" refType="h" fact="0.15"/>
              <dgm:constr type="l" for="ch" forName="Child3" refType="w" fact="0.5348"/>
              <dgm:constr type="t" for="ch" forName="Child3" refType="h" fact="0.5461"/>
              <dgm:constr type="w" for="ch" forName="Child3" refType="w" fact="0.3196"/>
              <dgm:constr type="h" for="ch" forName="Child3" refType="h" fact="0.15"/>
              <dgm:constr type="l" for="ch" forName="Child4" refType="w" fact="0.6804"/>
              <dgm:constr type="t" for="ch" forName="Child4" refType="h" fact="0.7632"/>
              <dgm:constr type="w" for="ch" forName="Child4" refType="w" fact="0.3196"/>
              <dgm:constr type="h" for="ch" forName="Child4" refType="h" fact="0.15"/>
            </dgm:constrLst>
          </dgm:if>
          <dgm:if name="Name17" axis="ch" ptType="node" func="cnt" op="equ" val="5">
            <dgm:alg type="composite">
              <dgm:param type="ar" val="0.5811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l" for="ch" forName="Accent1" refType="w" fact="0"/>
              <dgm:constr type="t" for="ch" forName="Accent1" refType="h" fact="0"/>
              <dgm:constr type="w" for="ch" forName="Accent1" refType="w" fact="0.5331"/>
              <dgm:constr type="h" for="ch" forName="Accent1" refType="h" fact="0.3098"/>
              <dgm:constr type="l" for="ch" forName="Accent2" refType="w" fact="0.1481"/>
              <dgm:constr type="t" for="ch" forName="Accent2" refType="h" fact="0.178"/>
              <dgm:constr type="w" for="ch" forName="Accent2" refType="w" fact="0.5331"/>
              <dgm:constr type="h" for="ch" forName="Accent2" refType="h" fact="0.3098"/>
              <dgm:constr type="l" for="ch" forName="Accent3" refType="w" fact="0"/>
              <dgm:constr type="t" for="ch" forName="Accent3" refType="h" fact="0.3568"/>
              <dgm:constr type="w" for="ch" forName="Accent3" refType="w" fact="0.5331"/>
              <dgm:constr type="h" for="ch" forName="Accent3" refType="h" fact="0.3098"/>
              <dgm:constr type="l" for="ch" forName="Accent4" refType="w" fact="0.1481"/>
              <dgm:constr type="t" for="ch" forName="Accent4" refType="h" fact="0.5351"/>
              <dgm:constr type="w" for="ch" forName="Accent4" refType="w" fact="0.5331"/>
              <dgm:constr type="h" for="ch" forName="Accent4" refType="h" fact="0.3098"/>
              <dgm:constr type="l" for="ch" forName="Accent5" refType="w" fact="0.0378"/>
              <dgm:constr type="t" for="ch" forName="Accent5" refType="h" fact="0.7337"/>
              <dgm:constr type="w" for="ch" forName="Accent5" refType="w" fact="0.458"/>
              <dgm:constr type="h" for="ch" forName="Accent5" refType="h" fact="0.2663"/>
              <dgm:constr type="l" for="ch" forName="Parent1" refType="w" fact="0.1171"/>
              <dgm:constr type="t" for="ch" forName="Parent1" refType="h" fact="0.1122"/>
              <dgm:constr type="w" for="ch" forName="Parent1" refType="w" fact="0.2975"/>
              <dgm:constr type="h" for="ch" forName="Parent1" refType="h" fact="0.0864"/>
              <dgm:constr type="l" for="ch" forName="Parent2" refType="w" fact="0.2658"/>
              <dgm:constr type="t" for="ch" forName="Parent2" refType="h" fact="0.2906"/>
              <dgm:constr type="w" for="ch" forName="Parent2" refType="w" fact="0.2975"/>
              <dgm:constr type="h" for="ch" forName="Parent2" refType="h" fact="0.0864"/>
              <dgm:constr type="l" for="ch" forName="Parent3" refType="w" fact="0.1171"/>
              <dgm:constr type="t" for="ch" forName="Parent3" refType="h" fact="0.4689"/>
              <dgm:constr type="w" for="ch" forName="Parent3" refType="w" fact="0.2975"/>
              <dgm:constr type="h" for="ch" forName="Parent3" refType="h" fact="0.0864"/>
              <dgm:constr type="l" for="ch" forName="Parent4" refType="w" fact="0.2658"/>
              <dgm:constr type="t" for="ch" forName="Parent4" refType="h" fact="0.6473"/>
              <dgm:constr type="w" for="ch" forName="Parent4" refType="w" fact="0.2975"/>
              <dgm:constr type="h" for="ch" forName="Parent4" refType="h" fact="0.0864"/>
              <dgm:constr type="l" for="ch" forName="Parent5" refType="w" fact="0.1171"/>
              <dgm:constr type="t" for="ch" forName="Parent5" refType="h" fact="0.8257"/>
              <dgm:constr type="w" for="ch" forName="Parent5" refType="w" fact="0.2975"/>
              <dgm:constr type="h" for="ch" forName="Parent5" refType="h" fact="0.0864"/>
              <dgm:constr type="l" for="ch" forName="Child1" refType="w" fact="0.5348"/>
              <dgm:constr type="t" for="ch" forName="Child1" refType="h" fact="0.0919"/>
              <dgm:constr type="w" for="ch" forName="Child1" refType="w" fact="0.3196"/>
              <dgm:constr type="h" for="ch" forName="Child1" refType="h" fact="0.1232"/>
              <dgm:constr type="l" for="ch" forName="Child2" refType="w" fact="0.6804"/>
              <dgm:constr type="t" for="ch" forName="Child2" refType="h" fact="0.2722"/>
              <dgm:constr type="w" for="ch" forName="Child2" refType="w" fact="0.3196"/>
              <dgm:constr type="h" for="ch" forName="Child2" refType="h" fact="0.1232"/>
              <dgm:constr type="l" for="ch" forName="Child3" refType="w" fact="0.5348"/>
              <dgm:constr type="t" for="ch" forName="Child3" refType="h" fact="0.4487"/>
              <dgm:constr type="w" for="ch" forName="Child3" refType="w" fact="0.3196"/>
              <dgm:constr type="h" for="ch" forName="Child3" refType="h" fact="0.1232"/>
              <dgm:constr type="l" for="ch" forName="Child4" refType="w" fact="0.6804"/>
              <dgm:constr type="t" for="ch" forName="Child4" refType="h" fact="0.6271"/>
              <dgm:constr type="w" for="ch" forName="Child4" refType="w" fact="0.3196"/>
              <dgm:constr type="h" for="ch" forName="Child4" refType="h" fact="0.1232"/>
              <dgm:constr type="l" for="ch" forName="Child5" refType="w" fact="0.5348"/>
              <dgm:constr type="t" for="ch" forName="Child5" refType="h" fact="0.8073"/>
              <dgm:constr type="w" for="ch" forName="Child5" refType="w" fact="0.3196"/>
              <dgm:constr type="h" for="ch" forName="Child5" refType="h" fact="0.1232"/>
            </dgm:constrLst>
          </dgm:if>
          <dgm:if name="Name18" axis="ch" ptType="node" func="cnt" op="equ" val="6">
            <dgm:alg type="composite">
              <dgm:param type="ar" val="0.4931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l" for="ch" forName="Accent1" refType="w" fact="0"/>
              <dgm:constr type="t" for="ch" forName="Accent1" refType="h" fact="0"/>
              <dgm:constr type="w" for="ch" forName="Accent1" refType="w" fact="0.5331"/>
              <dgm:constr type="h" for="ch" forName="Accent1" refType="h" fact="0.2629"/>
              <dgm:constr type="l" for="ch" forName="Accent2" refType="w" fact="0.1481"/>
              <dgm:constr type="t" for="ch" forName="Accent2" refType="h" fact="0.1511"/>
              <dgm:constr type="w" for="ch" forName="Accent2" refType="w" fact="0.5331"/>
              <dgm:constr type="h" for="ch" forName="Accent2" refType="h" fact="0.2629"/>
              <dgm:constr type="l" for="ch" forName="Accent3" refType="w" fact="0"/>
              <dgm:constr type="t" for="ch" forName="Accent3" refType="h" fact="0.3027"/>
              <dgm:constr type="w" for="ch" forName="Accent3" refType="w" fact="0.5331"/>
              <dgm:constr type="h" for="ch" forName="Accent3" refType="h" fact="0.2629"/>
              <dgm:constr type="l" for="ch" forName="Accent4" refType="w" fact="0.1481"/>
              <dgm:constr type="t" for="ch" forName="Accent4" refType="h" fact="0.4541"/>
              <dgm:constr type="w" for="ch" forName="Accent4" refType="w" fact="0.5331"/>
              <dgm:constr type="h" for="ch" forName="Accent4" refType="h" fact="0.2629"/>
              <dgm:constr type="l" for="ch" forName="Accent5" refType="w" fact="0"/>
              <dgm:constr type="t" for="ch" forName="Accent5" refType="h" fact="0.6053"/>
              <dgm:constr type="w" for="ch" forName="Accent5" refType="w" fact="0.5331"/>
              <dgm:constr type="h" for="ch" forName="Accent5" refType="h" fact="0.2629"/>
              <dgm:constr type="l" for="ch" forName="Accent6" refType="w" fact="0.186"/>
              <dgm:constr type="t" for="ch" forName="Accent6" refType="h" fact="0.774"/>
              <dgm:constr type="w" for="ch" forName="Accent6" refType="w" fact="0.458"/>
              <dgm:constr type="h" for="ch" forName="Accent6" refType="h" fact="0.226"/>
              <dgm:constr type="l" for="ch" forName="Parent1" refType="w" fact="0.1171"/>
              <dgm:constr type="t" for="ch" forName="Parent1" refType="h" fact="0.0952"/>
              <dgm:constr type="w" for="ch" forName="Parent1" refType="w" fact="0.2975"/>
              <dgm:constr type="h" for="ch" forName="Parent1" refType="h" fact="0.0733"/>
              <dgm:constr type="l" for="ch" forName="Parent2" refType="w" fact="0.2658"/>
              <dgm:constr type="t" for="ch" forName="Parent2" refType="h" fact="0.2466"/>
              <dgm:constr type="w" for="ch" forName="Parent2" refType="w" fact="0.2975"/>
              <dgm:constr type="h" for="ch" forName="Parent2" refType="h" fact="0.0733"/>
              <dgm:constr type="l" for="ch" forName="Parent3" refType="w" fact="0.1171"/>
              <dgm:constr type="t" for="ch" forName="Parent3" refType="h" fact="0.3979"/>
              <dgm:constr type="w" for="ch" forName="Parent3" refType="w" fact="0.2975"/>
              <dgm:constr type="h" for="ch" forName="Parent3" refType="h" fact="0.0733"/>
              <dgm:constr type="l" for="ch" forName="Parent4" refType="w" fact="0.2658"/>
              <dgm:constr type="t" for="ch" forName="Parent4" refType="h" fact="0.5493"/>
              <dgm:constr type="w" for="ch" forName="Parent4" refType="w" fact="0.2975"/>
              <dgm:constr type="h" for="ch" forName="Parent4" refType="h" fact="0.0733"/>
              <dgm:constr type="l" for="ch" forName="Parent5" refType="w" fact="0.1171"/>
              <dgm:constr type="t" for="ch" forName="Parent5" refType="h" fact="0.7005"/>
              <dgm:constr type="w" for="ch" forName="Parent5" refType="w" fact="0.2975"/>
              <dgm:constr type="h" for="ch" forName="Parent5" refType="h" fact="0.0733"/>
              <dgm:constr type="l" for="ch" forName="Parent6" refType="w" fact="0.2658"/>
              <dgm:constr type="t" for="ch" forName="Parent6" refType="h" fact="0.8519"/>
              <dgm:constr type="w" for="ch" forName="Parent6" refType="w" fact="0.2975"/>
              <dgm:constr type="h" for="ch" forName="Parent6" refType="h" fact="0.0733"/>
              <dgm:constr type="l" for="ch" forName="Child1" refType="w" fact="0.5348"/>
              <dgm:constr type="t" for="ch" forName="Child1" refType="h" fact="0.078"/>
              <dgm:constr type="w" for="ch" forName="Child1" refType="w" fact="0.3196"/>
              <dgm:constr type="h" for="ch" forName="Child1" refType="h" fact="0.1046"/>
              <dgm:constr type="l" for="ch" forName="Child2" refType="w" fact="0.6804"/>
              <dgm:constr type="t" for="ch" forName="Child2" refType="h" fact="0.231"/>
              <dgm:constr type="w" for="ch" forName="Child2" refType="w" fact="0.3196"/>
              <dgm:constr type="h" for="ch" forName="Child2" refType="h" fact="0.1046"/>
              <dgm:constr type="l" for="ch" forName="Child3" refType="w" fact="0.5348"/>
              <dgm:constr type="t" for="ch" forName="Child3" refType="h" fact="0.3808"/>
              <dgm:constr type="w" for="ch" forName="Child3" refType="w" fact="0.3196"/>
              <dgm:constr type="h" for="ch" forName="Child3" refType="h" fact="0.1046"/>
              <dgm:constr type="l" for="ch" forName="Child4" refType="w" fact="0.6804"/>
              <dgm:constr type="t" for="ch" forName="Child4" refType="h" fact="0.5322"/>
              <dgm:constr type="w" for="ch" forName="Child4" refType="w" fact="0.3196"/>
              <dgm:constr type="h" for="ch" forName="Child4" refType="h" fact="0.1046"/>
              <dgm:constr type="l" for="ch" forName="Child5" refType="w" fact="0.5348"/>
              <dgm:constr type="t" for="ch" forName="Child5" refType="h" fact="0.6833"/>
              <dgm:constr type="w" for="ch" forName="Child5" refType="w" fact="0.3196"/>
              <dgm:constr type="h" for="ch" forName="Child5" refType="h" fact="0.1046"/>
              <dgm:constr type="l" for="ch" forName="Child6" refType="w" fact="0.6804"/>
              <dgm:constr type="t" for="ch" forName="Child6" refType="h" fact="0.8347"/>
              <dgm:constr type="w" for="ch" forName="Child6" refType="w" fact="0.3196"/>
              <dgm:constr type="h" for="ch" forName="Child6" refType="h" fact="0.1046"/>
            </dgm:constrLst>
          </dgm:if>
          <dgm:else name="Name19">
            <dgm:alg type="composite">
              <dgm:param type="ar" val="0.4284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l" for="ch" forName="Accent1" refType="w" fact="0"/>
              <dgm:constr type="t" for="ch" forName="Accent1" refType="h" fact="0"/>
              <dgm:constr type="w" for="ch" forName="Accent1" refType="w" fact="0.5331"/>
              <dgm:constr type="h" for="ch" forName="Accent1" refType="h" fact="0.2284"/>
              <dgm:constr type="l" for="ch" forName="Accent2" refType="w" fact="0.1481"/>
              <dgm:constr type="t" for="ch" forName="Accent2" refType="h" fact="0.1312"/>
              <dgm:constr type="w" for="ch" forName="Accent2" refType="w" fact="0.5331"/>
              <dgm:constr type="h" for="ch" forName="Accent2" refType="h" fact="0.2284"/>
              <dgm:constr type="l" for="ch" forName="Accent3" refType="w" fact="0"/>
              <dgm:constr type="t" for="ch" forName="Accent3" refType="h" fact="0.263"/>
              <dgm:constr type="w" for="ch" forName="Accent3" refType="w" fact="0.5331"/>
              <dgm:constr type="h" for="ch" forName="Accent3" refType="h" fact="0.2284"/>
              <dgm:constr type="l" for="ch" forName="Accent4" refType="w" fact="0.1481"/>
              <dgm:constr type="t" for="ch" forName="Accent4" refType="h" fact="0.3945"/>
              <dgm:constr type="w" for="ch" forName="Accent4" refType="w" fact="0.5331"/>
              <dgm:constr type="h" for="ch" forName="Accent4" refType="h" fact="0.2284"/>
              <dgm:constr type="l" for="ch" forName="Accent5" refType="w" fact="0"/>
              <dgm:constr type="t" for="ch" forName="Accent5" refType="h" fact="0.5258"/>
              <dgm:constr type="w" for="ch" forName="Accent5" refType="w" fact="0.5331"/>
              <dgm:constr type="h" for="ch" forName="Accent5" refType="h" fact="0.2284"/>
              <dgm:constr type="l" for="ch" forName="Accent6" refType="w" fact="0.1481"/>
              <dgm:constr type="t" for="ch" forName="Accent6" refType="h" fact="0.6573"/>
              <dgm:constr type="w" for="ch" forName="Accent6" refType="w" fact="0.5331"/>
              <dgm:constr type="h" for="ch" forName="Accent6" refType="h" fact="0.2284"/>
              <dgm:constr type="l" for="ch" forName="Accent7" refType="w" fact="0.0378"/>
              <dgm:constr type="t" for="ch" forName="Accent7" refType="h" fact="0.8037"/>
              <dgm:constr type="w" for="ch" forName="Accent7" refType="w" fact="0.458"/>
              <dgm:constr type="h" for="ch" forName="Accent7" refType="h" fact="0.1963"/>
              <dgm:constr type="l" for="ch" forName="Parent1" refType="w" fact="0.1171"/>
              <dgm:constr type="t" for="ch" forName="Parent1" refType="h" fact="0.0827"/>
              <dgm:constr type="w" for="ch" forName="Parent1" refType="w" fact="0.2975"/>
              <dgm:constr type="h" for="ch" forName="Parent1" refType="h" fact="0.0637"/>
              <dgm:constr type="l" for="ch" forName="Parent2" refType="w" fact="0.2658"/>
              <dgm:constr type="t" for="ch" forName="Parent2" refType="h" fact="0.2142"/>
              <dgm:constr type="w" for="ch" forName="Parent2" refType="w" fact="0.2975"/>
              <dgm:constr type="h" for="ch" forName="Parent2" refType="h" fact="0.0637"/>
              <dgm:constr type="l" for="ch" forName="Parent3" refType="w" fact="0.1171"/>
              <dgm:constr type="t" for="ch" forName="Parent3" refType="h" fact="0.3457"/>
              <dgm:constr type="w" for="ch" forName="Parent3" refType="w" fact="0.2975"/>
              <dgm:constr type="h" for="ch" forName="Parent3" refType="h" fact="0.0637"/>
              <dgm:constr type="l" for="ch" forName="Parent4" refType="w" fact="0.2658"/>
              <dgm:constr type="t" for="ch" forName="Parent4" refType="h" fact="0.4772"/>
              <dgm:constr type="w" for="ch" forName="Parent4" refType="w" fact="0.2975"/>
              <dgm:constr type="h" for="ch" forName="Parent4" refType="h" fact="0.0637"/>
              <dgm:constr type="l" for="ch" forName="Parent5" refType="w" fact="0.1171"/>
              <dgm:constr type="t" for="ch" forName="Parent5" refType="h" fact="0.6085"/>
              <dgm:constr type="w" for="ch" forName="Parent5" refType="w" fact="0.2975"/>
              <dgm:constr type="h" for="ch" forName="Parent5" refType="h" fact="0.0637"/>
              <dgm:constr type="l" for="ch" forName="Parent6" refType="w" fact="0.2658"/>
              <dgm:constr type="t" for="ch" forName="Parent6" refType="h" fact="0.74"/>
              <dgm:constr type="w" for="ch" forName="Parent6" refType="w" fact="0.2975"/>
              <dgm:constr type="h" for="ch" forName="Parent6" refType="h" fact="0.0637"/>
              <dgm:constr type="l" for="ch" forName="Parent7" refType="w" fact="0.1171"/>
              <dgm:constr type="t" for="ch" forName="Parent7" refType="h" fact="0.8715"/>
              <dgm:constr type="w" for="ch" forName="Parent7" refType="w" fact="0.2975"/>
              <dgm:constr type="h" for="ch" forName="Parent7" refType="h" fact="0.0637"/>
              <dgm:constr type="l" for="ch" forName="Child1" refType="w" fact="0.5348"/>
              <dgm:constr type="t" for="ch" forName="Child1" refType="h" fact="0.0678"/>
              <dgm:constr type="w" for="ch" forName="Child1" refType="w" fact="0.3196"/>
              <dgm:constr type="h" for="ch" forName="Child1" refType="h" fact="0.0908"/>
              <dgm:constr type="l" for="ch" forName="Child2" refType="w" fact="0.6804"/>
              <dgm:constr type="t" for="ch" forName="Child2" refType="h" fact="0.2006"/>
              <dgm:constr type="w" for="ch" forName="Child2" refType="w" fact="0.3196"/>
              <dgm:constr type="h" for="ch" forName="Child2" refType="h" fact="0.0908"/>
              <dgm:constr type="l" for="ch" forName="Child3" refType="w" fact="0.5348"/>
              <dgm:constr type="t" for="ch" forName="Child3" refType="h" fact="0.3308"/>
              <dgm:constr type="w" for="ch" forName="Child3" refType="w" fact="0.3196"/>
              <dgm:constr type="h" for="ch" forName="Child3" refType="h" fact="0.0908"/>
              <dgm:constr type="l" for="ch" forName="Child4" refType="w" fact="0.6804"/>
              <dgm:constr type="t" for="ch" forName="Child4" refType="h" fact="0.4623"/>
              <dgm:constr type="w" for="ch" forName="Child4" refType="w" fact="0.3196"/>
              <dgm:constr type="h" for="ch" forName="Child4" refType="h" fact="0.0908"/>
              <dgm:constr type="l" for="ch" forName="Child5" refType="w" fact="0.5348"/>
              <dgm:constr type="t" for="ch" forName="Child5" refType="h" fact="0.5936"/>
              <dgm:constr type="w" for="ch" forName="Child5" refType="w" fact="0.3196"/>
              <dgm:constr type="h" for="ch" forName="Child5" refType="h" fact="0.0908"/>
              <dgm:constr type="l" for="ch" forName="Child6" refType="w" fact="0.6804"/>
              <dgm:constr type="t" for="ch" forName="Child6" refType="h" fact="0.7251"/>
              <dgm:constr type="w" for="ch" forName="Child6" refType="w" fact="0.3196"/>
              <dgm:constr type="h" for="ch" forName="Child6" refType="h" fact="0.0908"/>
              <dgm:constr type="l" for="ch" forName="Child7" refType="w" fact="0.5348"/>
              <dgm:constr type="t" for="ch" forName="Child7" refType="h" fact="0.8579"/>
              <dgm:constr type="w" for="ch" forName="Child7" refType="w" fact="0.3196"/>
              <dgm:constr type="h" for="ch" forName="Child7" refType="h" fact="0.0908"/>
            </dgm:constrLst>
          </dgm:else>
        </dgm:choose>
      </dgm:else>
    </dgm:choose>
    <dgm:forEach name="wrapper" axis="self" ptType="parTrans">
      <dgm:forEach name="accentRepeat" axis="self">
        <dgm:layoutNode name="Accent" styleLbl="node1">
          <dgm:alg type="sp"/>
          <dgm:choose name="Name20">
            <dgm:if name="Name21" func="var" arg="dir" op="equ" val="norm">
              <dgm:choose name="Name22">
                <dgm:if name="Name23" axis="precedSib" ptType="node" func="cnt" op="equ" val="0">
                  <dgm:choose name="Name24">
                    <dgm:if name="Name25" axis="followSib" ptType="node" func="cnt" op="equ" val="0">
                      <dgm:shape xmlns:r="http://schemas.openxmlformats.org/officeDocument/2006/relationships" type="circularArrow" r:blip="">
                        <dgm:adjLst>
                          <dgm:adj idx="1" val="0.1098"/>
                          <dgm:adj idx="2" val="19.0387"/>
                          <dgm:adj idx="3" val="150"/>
                          <dgm:adj idx="4" val="180"/>
                          <dgm:adj idx="5" val="0.125"/>
                        </dgm:adjLst>
                      </dgm:shape>
                    </dgm:if>
                    <dgm:else name="Name26">
                      <dgm:shape xmlns:r="http://schemas.openxmlformats.org/officeDocument/2006/relationships" type="circularArrow" r:blip="">
                        <dgm:adjLst>
                          <dgm:adj idx="1" val="0.1098"/>
                          <dgm:adj idx="2" val="19.0387"/>
                          <dgm:adj idx="3" val="75"/>
                          <dgm:adj idx="4" val="180"/>
                          <dgm:adj idx="5" val="0.125"/>
                        </dgm:adjLst>
                      </dgm:shape>
                    </dgm:else>
                  </dgm:choose>
                </dgm:if>
                <dgm:else name="Name27">
                  <dgm:choose name="Name28">
                    <dgm:if name="Name29" axis="followSib" ptType="node" func="cnt" op="equ" val="0">
                      <dgm:choose name="Name30">
                        <dgm:if name="Name31" axis="precedSib" ptType="node" func="cnt" op="equ" val="1">
                          <dgm:shape xmlns:r="http://schemas.openxmlformats.org/officeDocument/2006/relationships" type="blockArc" r:blip="">
                            <dgm:adjLst>
                              <dgm:adj idx="1" val="0"/>
                              <dgm:adj idx="2" val="-45"/>
                              <dgm:adj idx="3" val="0.1274"/>
                            </dgm:adjLst>
                          </dgm:shape>
                        </dgm:if>
                        <dgm:if name="Name32" axis="precedSib" ptType="node" func="cnt" op="equ" val="2">
                          <dgm:shape xmlns:r="http://schemas.openxmlformats.org/officeDocument/2006/relationships" type="blockArc" r:blip="">
                            <dgm:adjLst>
                              <dgm:adj idx="1" val="-135"/>
                              <dgm:adj idx="2" val="180"/>
                              <dgm:adj idx="3" val="0.1274"/>
                            </dgm:adjLst>
                          </dgm:shape>
                        </dgm:if>
                        <dgm:if name="Name33" axis="precedSib" ptType="node" func="cnt" op="equ" val="3">
                          <dgm:shape xmlns:r="http://schemas.openxmlformats.org/officeDocument/2006/relationships" type="blockArc" r:blip="">
                            <dgm:adjLst>
                              <dgm:adj idx="1" val="0"/>
                              <dgm:adj idx="2" val="-45"/>
                              <dgm:adj idx="3" val="0.1274"/>
                            </dgm:adjLst>
                          </dgm:shape>
                        </dgm:if>
                        <dgm:if name="Name34" axis="precedSib" ptType="node" func="cnt" op="equ" val="4">
                          <dgm:shape xmlns:r="http://schemas.openxmlformats.org/officeDocument/2006/relationships" type="blockArc" r:blip="">
                            <dgm:adjLst>
                              <dgm:adj idx="1" val="-135"/>
                              <dgm:adj idx="2" val="180"/>
                              <dgm:adj idx="3" val="0.1274"/>
                            </dgm:adjLst>
                          </dgm:shape>
                        </dgm:if>
                        <dgm:if name="Name35" axis="precedSib" ptType="node" func="cnt" op="equ" val="5">
                          <dgm:shape xmlns:r="http://schemas.openxmlformats.org/officeDocument/2006/relationships" type="blockArc" r:blip="">
                            <dgm:adjLst>
                              <dgm:adj idx="1" val="0"/>
                              <dgm:adj idx="2" val="-45"/>
                              <dgm:adj idx="3" val="0.1274"/>
                            </dgm:adjLst>
                          </dgm:shape>
                        </dgm:if>
                        <dgm:if name="Name36" axis="precedSib" ptType="node" func="cnt" op="equ" val="6">
                          <dgm:shape xmlns:r="http://schemas.openxmlformats.org/officeDocument/2006/relationships" type="blockArc" r:blip="">
                            <dgm:adjLst>
                              <dgm:adj idx="1" val="-135"/>
                              <dgm:adj idx="2" val="180"/>
                              <dgm:adj idx="3" val="0.1274"/>
                            </dgm:adjLst>
                          </dgm:shape>
                        </dgm:if>
                        <dgm:else name="Name37"/>
                      </dgm:choose>
                    </dgm:if>
                    <dgm:else name="Name38">
                      <dgm:choose name="Name39">
                        <dgm:if name="Name40" axis="precedSib" ptType="node" func="cnt" op="equ" val="0">
                          <dgm:shape xmlns:r="http://schemas.openxmlformats.org/officeDocument/2006/relationships" type="blockArc" r:blip="">
                            <dgm:adjLst>
                              <dgm:adj idx="1" val="-133.1632"/>
                              <dgm:adj idx="2" val="65"/>
                              <dgm:adj idx="3" val="0.13"/>
                            </dgm:adjLst>
                          </dgm:shape>
                        </dgm:if>
                        <dgm:if name="Name41" axis="precedSib" ptType="node" func="cnt" op="equ" val="1">
                          <dgm:shape xmlns:r="http://schemas.openxmlformats.org/officeDocument/2006/relationships" type="leftCircularArrow" r:blip="">
                            <dgm:adjLst>
                              <dgm:adj idx="1" val="0.1098"/>
                              <dgm:adj idx="2" val="19.0387"/>
                              <dgm:adj idx="3" val="105"/>
                              <dgm:adj idx="4" val="-45"/>
                              <dgm:adj idx="5" val="0.125"/>
                            </dgm:adjLst>
                          </dgm:shape>
                        </dgm:if>
                        <dgm:if name="Name42" axis="precedSib" ptType="node" func="cnt" op="equ" val="2">
                          <dgm:shape xmlns:r="http://schemas.openxmlformats.org/officeDocument/2006/relationships" type="circularArrow" r:blip="">
                            <dgm:adjLst>
                              <dgm:adj idx="1" val="0.1098"/>
                              <dgm:adj idx="2" val="19.0387"/>
                              <dgm:adj idx="3" val="75"/>
                              <dgm:adj idx="4" val="-135"/>
                              <dgm:adj idx="5" val="0.125"/>
                            </dgm:adjLst>
                          </dgm:shape>
                        </dgm:if>
                        <dgm:if name="Name43" axis="precedSib" ptType="node" func="cnt" op="equ" val="3">
                          <dgm:shape xmlns:r="http://schemas.openxmlformats.org/officeDocument/2006/relationships" type="leftCircularArrow" r:blip="">
                            <dgm:adjLst>
                              <dgm:adj idx="1" val="0.1098"/>
                              <dgm:adj idx="2" val="19.0387"/>
                              <dgm:adj idx="3" val="105"/>
                              <dgm:adj idx="4" val="-45"/>
                              <dgm:adj idx="5" val="0.125"/>
                            </dgm:adjLst>
                          </dgm:shape>
                        </dgm:if>
                        <dgm:if name="Name44" axis="precedSib" ptType="node" func="cnt" op="equ" val="4">
                          <dgm:shape xmlns:r="http://schemas.openxmlformats.org/officeDocument/2006/relationships" type="circularArrow" r:blip="">
                            <dgm:adjLst>
                              <dgm:adj idx="1" val="0.1098"/>
                              <dgm:adj idx="2" val="19.0387"/>
                              <dgm:adj idx="3" val="75"/>
                              <dgm:adj idx="4" val="-135"/>
                              <dgm:adj idx="5" val="0.125"/>
                            </dgm:adjLst>
                          </dgm:shape>
                        </dgm:if>
                        <dgm:if name="Name45" axis="precedSib" ptType="node" func="cnt" op="equ" val="5">
                          <dgm:shape xmlns:r="http://schemas.openxmlformats.org/officeDocument/2006/relationships" type="leftCircularArrow" r:blip="">
                            <dgm:adjLst>
                              <dgm:adj idx="1" val="0.1098"/>
                              <dgm:adj idx="2" val="19.0387"/>
                              <dgm:adj idx="3" val="105"/>
                              <dgm:adj idx="4" val="-45"/>
                              <dgm:adj idx="5" val="0.125"/>
                            </dgm:adjLst>
                          </dgm:shape>
                        </dgm:if>
                        <dgm:if name="Name46" axis="precedSib" ptType="node" func="cnt" op="equ" val="6">
                          <dgm:shape xmlns:r="http://schemas.openxmlformats.org/officeDocument/2006/relationships" type="blockArc" r:blip="">
                            <dgm:adjLst>
                              <dgm:adj idx="1" val="-135"/>
                              <dgm:adj idx="2" val="180"/>
                              <dgm:adj idx="3" val="0.1274"/>
                            </dgm:adjLst>
                          </dgm:shape>
                        </dgm:if>
                        <dgm:else name="Name47"/>
                      </dgm:choose>
                    </dgm:else>
                  </dgm:choose>
                </dgm:else>
              </dgm:choose>
            </dgm:if>
            <dgm:else name="Name48">
              <dgm:choose name="Name49">
                <dgm:if name="Name50" axis="precedSib" ptType="node" func="cnt" op="equ" val="0">
                  <dgm:choose name="Name51">
                    <dgm:if name="Name52" axis="followSib" ptType="node" func="cnt" op="equ" val="0">
                      <dgm:shape xmlns:r="http://schemas.openxmlformats.org/officeDocument/2006/relationships" type="leftCircularArrow" r:blip="">
                        <dgm:adjLst>
                          <dgm:adj idx="1" val="0.1098"/>
                          <dgm:adj idx="2" val="19.0387"/>
                          <dgm:adj idx="3" val="30"/>
                          <dgm:adj idx="4" val="0"/>
                          <dgm:adj idx="5" val="0.125"/>
                        </dgm:adjLst>
                      </dgm:shape>
                    </dgm:if>
                    <dgm:else name="Name53">
                      <dgm:shape xmlns:r="http://schemas.openxmlformats.org/officeDocument/2006/relationships" type="leftCircularArrow" r:blip="">
                        <dgm:adjLst>
                          <dgm:adj idx="1" val="0.1098"/>
                          <dgm:adj idx="2" val="19.0387"/>
                          <dgm:adj idx="3" val="105"/>
                          <dgm:adj idx="4" val="0"/>
                          <dgm:adj idx="5" val="0.125"/>
                        </dgm:adjLst>
                      </dgm:shape>
                    </dgm:else>
                  </dgm:choose>
                </dgm:if>
                <dgm:else name="Name54">
                  <dgm:choose name="Name55">
                    <dgm:if name="Name56" axis="followSib" ptType="node" func="cnt" op="equ" val="0">
                      <dgm:choose name="Name57">
                        <dgm:if name="Name58" axis="precedSib" ptType="node" func="cnt" op="equ" val="1">
                          <dgm:shape xmlns:r="http://schemas.openxmlformats.org/officeDocument/2006/relationships" type="blockArc" r:blip="">
                            <dgm:adjLst>
                              <dgm:adj idx="1" val="-135"/>
                              <dgm:adj idx="2" val="180"/>
                              <dgm:adj idx="3" val="0.1274"/>
                            </dgm:adjLst>
                          </dgm:shape>
                        </dgm:if>
                        <dgm:if name="Name59" axis="precedSib" ptType="node" func="cnt" op="equ" val="2">
                          <dgm:shape xmlns:r="http://schemas.openxmlformats.org/officeDocument/2006/relationships" type="blockArc" r:blip="">
                            <dgm:adjLst>
                              <dgm:adj idx="1" val="0"/>
                              <dgm:adj idx="2" val="-45"/>
                              <dgm:adj idx="3" val="0.1274"/>
                            </dgm:adjLst>
                          </dgm:shape>
                        </dgm:if>
                        <dgm:if name="Name60" axis="precedSib" ptType="node" func="cnt" op="equ" val="3">
                          <dgm:shape xmlns:r="http://schemas.openxmlformats.org/officeDocument/2006/relationships" type="blockArc" r:blip="">
                            <dgm:adjLst>
                              <dgm:adj idx="1" val="-135"/>
                              <dgm:adj idx="2" val="180"/>
                              <dgm:adj idx="3" val="0.1274"/>
                            </dgm:adjLst>
                          </dgm:shape>
                        </dgm:if>
                        <dgm:if name="Name61" axis="precedSib" ptType="node" func="cnt" op="equ" val="4">
                          <dgm:shape xmlns:r="http://schemas.openxmlformats.org/officeDocument/2006/relationships" type="blockArc" r:blip="">
                            <dgm:adjLst>
                              <dgm:adj idx="1" val="0"/>
                              <dgm:adj idx="2" val="-45"/>
                              <dgm:adj idx="3" val="0.1274"/>
                            </dgm:adjLst>
                          </dgm:shape>
                        </dgm:if>
                        <dgm:if name="Name62" axis="precedSib" ptType="node" func="cnt" op="equ" val="5">
                          <dgm:shape xmlns:r="http://schemas.openxmlformats.org/officeDocument/2006/relationships" type="blockArc" r:blip="">
                            <dgm:adjLst>
                              <dgm:adj idx="1" val="-135"/>
                              <dgm:adj idx="2" val="180"/>
                              <dgm:adj idx="3" val="0.1274"/>
                            </dgm:adjLst>
                          </dgm:shape>
                        </dgm:if>
                        <dgm:if name="Name63" axis="precedSib" ptType="node" func="cnt" op="equ" val="6">
                          <dgm:shape xmlns:r="http://schemas.openxmlformats.org/officeDocument/2006/relationships" type="blockArc" r:blip="">
                            <dgm:adjLst>
                              <dgm:adj idx="1" val="0"/>
                              <dgm:adj idx="2" val="-45"/>
                              <dgm:adj idx="3" val="0.1274"/>
                            </dgm:adjLst>
                          </dgm:shape>
                        </dgm:if>
                        <dgm:else name="Name64"/>
                      </dgm:choose>
                    </dgm:if>
                    <dgm:else name="Name65">
                      <dgm:choose name="Name66">
                        <dgm:if name="Name67" axis="precedSib" ptType="node" func="cnt" op="equ" val="0">
                          <dgm:shape xmlns:r="http://schemas.openxmlformats.org/officeDocument/2006/relationships" type="blockArc" r:blip="">
                            <dgm:adjLst>
                              <dgm:adj idx="1" val="-133.1632"/>
                              <dgm:adj idx="2" val="65"/>
                              <dgm:adj idx="3" val="0.13"/>
                            </dgm:adjLst>
                          </dgm:shape>
                        </dgm:if>
                        <dgm:if name="Name68" axis="precedSib" ptType="node" func="cnt" op="equ" val="1">
                          <dgm:shape xmlns:r="http://schemas.openxmlformats.org/officeDocument/2006/relationships" type="circularArrow" r:blip="">
                            <dgm:adjLst>
                              <dgm:adj idx="1" val="0.1098"/>
                              <dgm:adj idx="2" val="19.0387"/>
                              <dgm:adj idx="3" val="75"/>
                              <dgm:adj idx="4" val="-135"/>
                              <dgm:adj idx="5" val="0.125"/>
                            </dgm:adjLst>
                          </dgm:shape>
                        </dgm:if>
                        <dgm:if name="Name69" axis="precedSib" ptType="node" func="cnt" op="equ" val="2">
                          <dgm:shape xmlns:r="http://schemas.openxmlformats.org/officeDocument/2006/relationships" type="leftCircularArrow" r:blip="">
                            <dgm:adjLst>
                              <dgm:adj idx="1" val="0.1098"/>
                              <dgm:adj idx="2" val="19.0387"/>
                              <dgm:adj idx="3" val="105"/>
                              <dgm:adj idx="4" val="-45"/>
                              <dgm:adj idx="5" val="0.125"/>
                            </dgm:adjLst>
                          </dgm:shape>
                        </dgm:if>
                        <dgm:if name="Name70" axis="precedSib" ptType="node" func="cnt" op="equ" val="3">
                          <dgm:shape xmlns:r="http://schemas.openxmlformats.org/officeDocument/2006/relationships" type="circularArrow" r:blip="">
                            <dgm:adjLst>
                              <dgm:adj idx="1" val="0.1098"/>
                              <dgm:adj idx="2" val="19.0387"/>
                              <dgm:adj idx="3" val="75"/>
                              <dgm:adj idx="4" val="-135"/>
                              <dgm:adj idx="5" val="0.125"/>
                            </dgm:adjLst>
                          </dgm:shape>
                        </dgm:if>
                        <dgm:if name="Name71" axis="precedSib" ptType="node" func="cnt" op="equ" val="4">
                          <dgm:shape xmlns:r="http://schemas.openxmlformats.org/officeDocument/2006/relationships" type="leftCircularArrow" r:blip="">
                            <dgm:adjLst>
                              <dgm:adj idx="1" val="0.1098"/>
                              <dgm:adj idx="2" val="19.0387"/>
                              <dgm:adj idx="3" val="105"/>
                              <dgm:adj idx="4" val="-45"/>
                              <dgm:adj idx="5" val="0.125"/>
                            </dgm:adjLst>
                          </dgm:shape>
                        </dgm:if>
                        <dgm:if name="Name72" axis="precedSib" ptType="node" func="cnt" op="equ" val="5">
                          <dgm:shape xmlns:r="http://schemas.openxmlformats.org/officeDocument/2006/relationships" type="circularArrow" r:blip="">
                            <dgm:adjLst>
                              <dgm:adj idx="1" val="0.1098"/>
                              <dgm:adj idx="2" val="19.0387"/>
                              <dgm:adj idx="3" val="75"/>
                              <dgm:adj idx="4" val="-135"/>
                              <dgm:adj idx="5" val="0.125"/>
                            </dgm:adjLst>
                          </dgm:shape>
                        </dgm:if>
                        <dgm:if name="Name73" axis="precedSib" ptType="node" func="cnt" op="equ" val="6">
                          <dgm:shape xmlns:r="http://schemas.openxmlformats.org/officeDocument/2006/relationships" type="blockArc" r:blip="">
                            <dgm:adjLst>
                              <dgm:adj idx="1" val="0"/>
                              <dgm:adj idx="2" val="-45"/>
                              <dgm:adj idx="3" val="0.1274"/>
                            </dgm:adjLst>
                          </dgm:shape>
                        </dgm:if>
                        <dgm:else name="Name74"/>
                      </dgm:choose>
                    </dgm:else>
                  </dgm:choose>
                </dgm:else>
              </dgm:choose>
            </dgm:else>
          </dgm:choose>
          <dgm:presOf/>
        </dgm:layoutNode>
      </dgm:forEach>
    </dgm:forEach>
    <dgm:forEach name="Name75" axis="ch" ptType="node" cnt="1">
      <dgm:layoutNode name="Accent1">
        <dgm:alg type="sp"/>
        <dgm:shape xmlns:r="http://schemas.openxmlformats.org/officeDocument/2006/relationships" r:blip="">
          <dgm:adjLst/>
        </dgm:shape>
        <dgm:presOf/>
        <dgm:constrLst/>
        <dgm:forEach name="Name76" ref="accentRepeat"/>
      </dgm:layoutNode>
      <dgm:choose name="Name77">
        <dgm:if name="Name78" axis="ch" ptType="node" func="cnt" op="gte" val="1">
          <dgm:layoutNode name="Child1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Ch" val="mid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05"/>
              <dgm:constr type="rMarg" refType="primFontSz" fact="0.05"/>
              <dgm:constr type="tMarg" refType="primFontSz" fact="0.05"/>
              <dgm:constr type="bMarg" refType="primFontSz" fact="0.05"/>
            </dgm:constrLst>
            <dgm:ruleLst>
              <dgm:rule type="primFontSz" val="5" fact="NaN" max="NaN"/>
            </dgm:ruleLst>
          </dgm:layoutNode>
        </dgm:if>
        <dgm:else name="Name79"/>
      </dgm:choose>
      <dgm:layoutNode name="Parent1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>
          <dgm:adjLst/>
        </dgm:shape>
        <dgm:presOf axis="self" ptType="node"/>
        <dgm:constrLst>
          <dgm:constr type="lMarg" refType="primFontSz" fact="0.05"/>
          <dgm:constr type="rMarg" refType="primFontSz" fact="0.05"/>
          <dgm:constr type="tMarg" refType="primFontSz" fact="0.05"/>
          <dgm:constr type="bMarg" refType="primFontSz" fact="0.05"/>
        </dgm:constrLst>
        <dgm:ruleLst>
          <dgm:rule type="primFontSz" val="5" fact="NaN" max="NaN"/>
        </dgm:ruleLst>
      </dgm:layoutNode>
    </dgm:forEach>
    <dgm:forEach name="Name80" axis="ch" ptType="node" st="2" cnt="1">
      <dgm:layoutNode name="Accent2">
        <dgm:alg type="sp"/>
        <dgm:shape xmlns:r="http://schemas.openxmlformats.org/officeDocument/2006/relationships" r:blip="">
          <dgm:adjLst/>
        </dgm:shape>
        <dgm:presOf/>
        <dgm:constrLst/>
        <dgm:forEach name="Name81" ref="accentRepeat"/>
      </dgm:layoutNode>
      <dgm:choose name="Name82">
        <dgm:if name="Name83" axis="ch" ptType="node" func="cnt" op="gte" val="1">
          <dgm:layoutNode name="Child2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Ch" val="mid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05"/>
              <dgm:constr type="rMarg" refType="primFontSz" fact="0.05"/>
              <dgm:constr type="tMarg" refType="primFontSz" fact="0.05"/>
              <dgm:constr type="bMarg" refType="primFontSz" fact="0.05"/>
            </dgm:constrLst>
            <dgm:ruleLst>
              <dgm:rule type="primFontSz" val="5" fact="NaN" max="NaN"/>
            </dgm:ruleLst>
          </dgm:layoutNode>
        </dgm:if>
        <dgm:else name="Name84"/>
      </dgm:choose>
      <dgm:layoutNode name="Parent2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>
          <dgm:adjLst/>
        </dgm:shape>
        <dgm:presOf axis="self" ptType="node"/>
        <dgm:constrLst>
          <dgm:constr type="lMarg" refType="primFontSz" fact="0.05"/>
          <dgm:constr type="rMarg" refType="primFontSz" fact="0.05"/>
          <dgm:constr type="tMarg" refType="primFontSz" fact="0.05"/>
          <dgm:constr type="bMarg" refType="primFontSz" fact="0.05"/>
        </dgm:constrLst>
        <dgm:ruleLst>
          <dgm:rule type="primFontSz" val="5" fact="NaN" max="NaN"/>
        </dgm:ruleLst>
      </dgm:layoutNode>
    </dgm:forEach>
    <dgm:forEach name="Name85" axis="ch" ptType="node" st="3" cnt="1">
      <dgm:layoutNode name="Accent3">
        <dgm:alg type="sp"/>
        <dgm:shape xmlns:r="http://schemas.openxmlformats.org/officeDocument/2006/relationships" r:blip="">
          <dgm:adjLst/>
        </dgm:shape>
        <dgm:presOf/>
        <dgm:constrLst/>
        <dgm:forEach name="Name86" ref="accentRepeat"/>
      </dgm:layoutNode>
      <dgm:choose name="Name87">
        <dgm:if name="Name88" axis="ch" ptType="node" func="cnt" op="gte" val="1">
          <dgm:layoutNode name="Child3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Ch" val="mid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05"/>
              <dgm:constr type="rMarg" refType="primFontSz" fact="0.05"/>
              <dgm:constr type="tMarg" refType="primFontSz" fact="0.05"/>
              <dgm:constr type="bMarg" refType="primFontSz" fact="0.05"/>
            </dgm:constrLst>
            <dgm:ruleLst>
              <dgm:rule type="primFontSz" val="5" fact="NaN" max="NaN"/>
            </dgm:ruleLst>
          </dgm:layoutNode>
        </dgm:if>
        <dgm:else name="Name89"/>
      </dgm:choose>
      <dgm:layoutNode name="Parent3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>
          <dgm:adjLst/>
        </dgm:shape>
        <dgm:presOf axis="self" ptType="node"/>
        <dgm:constrLst>
          <dgm:constr type="lMarg" refType="primFontSz" fact="0.05"/>
          <dgm:constr type="rMarg" refType="primFontSz" fact="0.05"/>
          <dgm:constr type="tMarg" refType="primFontSz" fact="0.05"/>
          <dgm:constr type="bMarg" refType="primFontSz" fact="0.05"/>
        </dgm:constrLst>
        <dgm:ruleLst>
          <dgm:rule type="primFontSz" val="5" fact="NaN" max="NaN"/>
        </dgm:ruleLst>
      </dgm:layoutNode>
    </dgm:forEach>
    <dgm:forEach name="Name90" axis="ch" ptType="node" st="4" cnt="1">
      <dgm:layoutNode name="Accent4">
        <dgm:alg type="sp"/>
        <dgm:shape xmlns:r="http://schemas.openxmlformats.org/officeDocument/2006/relationships" r:blip="">
          <dgm:adjLst/>
        </dgm:shape>
        <dgm:presOf/>
        <dgm:constrLst/>
        <dgm:forEach name="Name91" ref="accentRepeat"/>
      </dgm:layoutNode>
      <dgm:choose name="Name92">
        <dgm:if name="Name93" axis="ch" ptType="node" func="cnt" op="gte" val="1">
          <dgm:layoutNode name="Child4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Ch" val="mid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05"/>
              <dgm:constr type="rMarg" refType="primFontSz" fact="0.05"/>
              <dgm:constr type="tMarg" refType="primFontSz" fact="0.05"/>
              <dgm:constr type="bMarg" refType="primFontSz" fact="0.05"/>
            </dgm:constrLst>
            <dgm:ruleLst>
              <dgm:rule type="primFontSz" val="5" fact="NaN" max="NaN"/>
            </dgm:ruleLst>
          </dgm:layoutNode>
        </dgm:if>
        <dgm:else name="Name94"/>
      </dgm:choose>
      <dgm:layoutNode name="Parent4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>
          <dgm:adjLst/>
        </dgm:shape>
        <dgm:presOf axis="self" ptType="node"/>
        <dgm:constrLst>
          <dgm:constr type="lMarg" refType="primFontSz" fact="0.05"/>
          <dgm:constr type="rMarg" refType="primFontSz" fact="0.05"/>
          <dgm:constr type="tMarg" refType="primFontSz" fact="0.05"/>
          <dgm:constr type="bMarg" refType="primFontSz" fact="0.05"/>
        </dgm:constrLst>
        <dgm:ruleLst>
          <dgm:rule type="primFontSz" val="5" fact="NaN" max="NaN"/>
        </dgm:ruleLst>
      </dgm:layoutNode>
    </dgm:forEach>
    <dgm:forEach name="Name95" axis="ch" ptType="node" st="5" cnt="1">
      <dgm:layoutNode name="Accent5">
        <dgm:alg type="sp"/>
        <dgm:shape xmlns:r="http://schemas.openxmlformats.org/officeDocument/2006/relationships" r:blip="">
          <dgm:adjLst/>
        </dgm:shape>
        <dgm:presOf/>
        <dgm:constrLst/>
        <dgm:forEach name="Name96" ref="accentRepeat"/>
      </dgm:layoutNode>
      <dgm:choose name="Name97">
        <dgm:if name="Name98" axis="ch" ptType="node" func="cnt" op="gte" val="1">
          <dgm:layoutNode name="Child5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Ch" val="mid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05"/>
              <dgm:constr type="rMarg" refType="primFontSz" fact="0.05"/>
              <dgm:constr type="tMarg" refType="primFontSz" fact="0.05"/>
              <dgm:constr type="bMarg" refType="primFontSz" fact="0.05"/>
            </dgm:constrLst>
            <dgm:ruleLst>
              <dgm:rule type="primFontSz" val="5" fact="NaN" max="NaN"/>
            </dgm:ruleLst>
          </dgm:layoutNode>
        </dgm:if>
        <dgm:else name="Name99"/>
      </dgm:choose>
      <dgm:layoutNode name="Parent5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>
          <dgm:adjLst/>
        </dgm:shape>
        <dgm:presOf axis="self" ptType="node"/>
        <dgm:constrLst>
          <dgm:constr type="lMarg" refType="primFontSz" fact="0.05"/>
          <dgm:constr type="rMarg" refType="primFontSz" fact="0.05"/>
          <dgm:constr type="tMarg" refType="primFontSz" fact="0.05"/>
          <dgm:constr type="bMarg" refType="primFontSz" fact="0.05"/>
        </dgm:constrLst>
        <dgm:ruleLst>
          <dgm:rule type="primFontSz" val="5" fact="NaN" max="NaN"/>
        </dgm:ruleLst>
      </dgm:layoutNode>
    </dgm:forEach>
    <dgm:forEach name="Name100" axis="ch" ptType="node" st="6" cnt="1">
      <dgm:layoutNode name="Accent6">
        <dgm:alg type="sp"/>
        <dgm:shape xmlns:r="http://schemas.openxmlformats.org/officeDocument/2006/relationships" r:blip="">
          <dgm:adjLst/>
        </dgm:shape>
        <dgm:presOf/>
        <dgm:constrLst/>
        <dgm:forEach name="Name101" ref="accentRepeat"/>
      </dgm:layoutNode>
      <dgm:choose name="Name102">
        <dgm:if name="Name103" axis="ch" ptType="node" func="cnt" op="gte" val="1">
          <dgm:layoutNode name="Child6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Ch" val="mid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05"/>
              <dgm:constr type="rMarg" refType="primFontSz" fact="0.05"/>
              <dgm:constr type="tMarg" refType="primFontSz" fact="0.05"/>
              <dgm:constr type="bMarg" refType="primFontSz" fact="0.05"/>
            </dgm:constrLst>
            <dgm:ruleLst>
              <dgm:rule type="primFontSz" val="5" fact="NaN" max="NaN"/>
            </dgm:ruleLst>
          </dgm:layoutNode>
        </dgm:if>
        <dgm:else name="Name104"/>
      </dgm:choose>
      <dgm:layoutNode name="Parent6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>
          <dgm:adjLst/>
        </dgm:shape>
        <dgm:presOf axis="self" ptType="node"/>
        <dgm:constrLst>
          <dgm:constr type="lMarg" refType="primFontSz" fact="0.05"/>
          <dgm:constr type="rMarg" refType="primFontSz" fact="0.05"/>
          <dgm:constr type="tMarg" refType="primFontSz" fact="0.05"/>
          <dgm:constr type="bMarg" refType="primFontSz" fact="0.05"/>
        </dgm:constrLst>
        <dgm:ruleLst>
          <dgm:rule type="primFontSz" val="5" fact="NaN" max="NaN"/>
        </dgm:ruleLst>
      </dgm:layoutNode>
    </dgm:forEach>
    <dgm:forEach name="Name105" axis="ch" ptType="node" st="7" cnt="1">
      <dgm:layoutNode name="Accent7">
        <dgm:alg type="sp"/>
        <dgm:shape xmlns:r="http://schemas.openxmlformats.org/officeDocument/2006/relationships" r:blip="">
          <dgm:adjLst/>
        </dgm:shape>
        <dgm:presOf/>
        <dgm:constrLst/>
        <dgm:forEach name="Name106" ref="accentRepeat"/>
      </dgm:layoutNode>
      <dgm:choose name="Name107">
        <dgm:if name="Name108" axis="ch" ptType="node" func="cnt" op="gte" val="1">
          <dgm:layoutNode name="Child7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Ch" val="mid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05"/>
              <dgm:constr type="rMarg" refType="primFontSz" fact="0.05"/>
              <dgm:constr type="tMarg" refType="primFontSz" fact="0.05"/>
              <dgm:constr type="bMarg" refType="primFontSz" fact="0.05"/>
            </dgm:constrLst>
            <dgm:ruleLst>
              <dgm:rule type="primFontSz" val="5" fact="NaN" max="NaN"/>
            </dgm:ruleLst>
          </dgm:layoutNode>
        </dgm:if>
        <dgm:else name="Name109"/>
      </dgm:choose>
      <dgm:layoutNode name="Parent7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>
          <dgm:adjLst/>
        </dgm:shape>
        <dgm:presOf axis="self" ptType="node"/>
        <dgm:constrLst>
          <dgm:constr type="lMarg" refType="primFontSz" fact="0.05"/>
          <dgm:constr type="rMarg" refType="primFontSz" fact="0.05"/>
          <dgm:constr type="tMarg" refType="primFontSz" fact="0.05"/>
          <dgm:constr type="bMarg" refType="primFontSz" fact="0.05"/>
        </dgm:constrLst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101600</xdr:colOff>
      <xdr:row>18</xdr:row>
      <xdr:rowOff>139700</xdr:rowOff>
    </xdr:to>
    <xdr:graphicFrame macro="">
      <xdr:nvGraphicFramePr>
        <xdr:cNvPr id="2" name="Grafiek 2">
          <a:extLst>
            <a:ext uri="{FF2B5EF4-FFF2-40B4-BE49-F238E27FC236}">
              <a16:creationId xmlns:a16="http://schemas.microsoft.com/office/drawing/2014/main" id="{0815DD44-FBD6-A94D-B1A6-79CA57162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749300</xdr:colOff>
      <xdr:row>2</xdr:row>
      <xdr:rowOff>127000</xdr:rowOff>
    </xdr:from>
    <xdr:to>
      <xdr:col>7</xdr:col>
      <xdr:colOff>812800</xdr:colOff>
      <xdr:row>22</xdr:row>
      <xdr:rowOff>152400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165100</xdr:rowOff>
    </xdr:from>
    <xdr:to>
      <xdr:col>4</xdr:col>
      <xdr:colOff>152400</xdr:colOff>
      <xdr:row>21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444500</xdr:colOff>
      <xdr:row>17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lanen/Documents/DE%20VAN%20LANEN/other/COC/cijfers/2018/COC%20jaarcijfer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2018"/>
      <sheetName val="baten &amp; lasten 2018"/>
      <sheetName val="resultaatbestemming 2018"/>
      <sheetName val="vermogen 2018"/>
      <sheetName val="ontmoeting &amp; empowerment"/>
      <sheetName val="veiligheid"/>
      <sheetName val="voorlichting"/>
      <sheetName val="zorg &amp; welzijn"/>
      <sheetName val="stadscoordinatie"/>
      <sheetName val="vereniging &amp; organisatie 2018"/>
      <sheetName val="begroting 2019"/>
      <sheetName val="Blad1"/>
    </sheetNames>
    <sheetDataSet>
      <sheetData sheetId="0"/>
      <sheetData sheetId="1">
        <row r="27">
          <cell r="O27">
            <v>10450.879999999976</v>
          </cell>
        </row>
      </sheetData>
      <sheetData sheetId="2">
        <row r="4">
          <cell r="R4">
            <v>-3461.2999999999997</v>
          </cell>
        </row>
      </sheetData>
      <sheetData sheetId="3">
        <row r="3">
          <cell r="A3" t="str">
            <v>Bestemmingsreserves organisatie</v>
          </cell>
        </row>
        <row r="7">
          <cell r="A7" t="str">
            <v>Bestemmingsreserves vereniging</v>
          </cell>
        </row>
        <row r="12">
          <cell r="A12" t="str">
            <v>Bestemmingsreserves focusgebieden</v>
          </cell>
        </row>
        <row r="17">
          <cell r="A17" t="str">
            <v>Algemene Reserve</v>
          </cell>
        </row>
      </sheetData>
      <sheetData sheetId="4">
        <row r="4">
          <cell r="D4">
            <v>573.61</v>
          </cell>
        </row>
      </sheetData>
      <sheetData sheetId="5">
        <row r="6">
          <cell r="D6">
            <v>2086.29</v>
          </cell>
        </row>
      </sheetData>
      <sheetData sheetId="6">
        <row r="6">
          <cell r="D6">
            <v>8678.83</v>
          </cell>
        </row>
      </sheetData>
      <sheetData sheetId="7">
        <row r="8">
          <cell r="D8">
            <v>4194.8599999999997</v>
          </cell>
        </row>
      </sheetData>
      <sheetData sheetId="8"/>
      <sheetData sheetId="9">
        <row r="4">
          <cell r="E4">
            <v>2921.15</v>
          </cell>
        </row>
        <row r="5">
          <cell r="E5">
            <v>2110.14</v>
          </cell>
        </row>
        <row r="6">
          <cell r="E6">
            <v>5187.4799999999996</v>
          </cell>
        </row>
        <row r="7">
          <cell r="E7">
            <v>500</v>
          </cell>
        </row>
        <row r="8">
          <cell r="E8">
            <v>3538.4200000000014</v>
          </cell>
        </row>
        <row r="12">
          <cell r="E12">
            <v>13361.1</v>
          </cell>
        </row>
        <row r="13">
          <cell r="E13">
            <v>3803.72</v>
          </cell>
        </row>
        <row r="14">
          <cell r="E14">
            <v>6712.5299999999988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820E-8708-2E41-B37C-9AD0BEABBF95}">
  <dimension ref="A2:M12"/>
  <sheetViews>
    <sheetView workbookViewId="0">
      <selection activeCell="O27" sqref="O27"/>
    </sheetView>
  </sheetViews>
  <sheetFormatPr baseColWidth="10" defaultRowHeight="16" x14ac:dyDescent="0.2"/>
  <cols>
    <col min="1" max="1" width="10.83203125" customWidth="1"/>
  </cols>
  <sheetData>
    <row r="2" spans="1:13" x14ac:dyDescent="0.2">
      <c r="A2" s="65"/>
      <c r="B2" s="1" t="s">
        <v>105</v>
      </c>
    </row>
    <row r="3" spans="1:13" x14ac:dyDescent="0.2">
      <c r="A3" s="15"/>
    </row>
    <row r="4" spans="1:13" x14ac:dyDescent="0.2">
      <c r="A4" s="8"/>
      <c r="H4">
        <v>1</v>
      </c>
      <c r="I4" t="s">
        <v>106</v>
      </c>
      <c r="L4" s="67">
        <v>526</v>
      </c>
    </row>
    <row r="5" spans="1:13" x14ac:dyDescent="0.2">
      <c r="H5">
        <v>2</v>
      </c>
      <c r="I5" t="s">
        <v>107</v>
      </c>
      <c r="L5" s="67">
        <v>301</v>
      </c>
    </row>
    <row r="6" spans="1:13" x14ac:dyDescent="0.2">
      <c r="H6">
        <v>3</v>
      </c>
      <c r="I6" t="s">
        <v>108</v>
      </c>
      <c r="L6" s="67">
        <v>2202</v>
      </c>
    </row>
    <row r="7" spans="1:13" x14ac:dyDescent="0.2">
      <c r="L7" s="67"/>
    </row>
    <row r="8" spans="1:13" x14ac:dyDescent="0.2">
      <c r="L8" s="67"/>
    </row>
    <row r="9" spans="1:13" x14ac:dyDescent="0.2">
      <c r="H9" t="s">
        <v>109</v>
      </c>
      <c r="L9" s="67"/>
    </row>
    <row r="10" spans="1:13" x14ac:dyDescent="0.2">
      <c r="M10" s="67"/>
    </row>
    <row r="11" spans="1:13" x14ac:dyDescent="0.2">
      <c r="M11" s="67"/>
    </row>
    <row r="12" spans="1:13" x14ac:dyDescent="0.2">
      <c r="K12" s="66"/>
      <c r="M12" s="67"/>
    </row>
  </sheetData>
  <pageMargins left="0.75" right="0.75" top="1" bottom="1" header="0.5" footer="0.5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5"/>
  <sheetViews>
    <sheetView workbookViewId="0">
      <selection activeCell="N4" sqref="N4:N12"/>
    </sheetView>
  </sheetViews>
  <sheetFormatPr baseColWidth="10" defaultRowHeight="16" x14ac:dyDescent="0.2"/>
  <sheetData>
    <row r="2" spans="2:14" x14ac:dyDescent="0.2">
      <c r="B2" s="1" t="s">
        <v>86</v>
      </c>
    </row>
    <row r="4" spans="2:14" x14ac:dyDescent="0.2">
      <c r="I4">
        <v>1</v>
      </c>
      <c r="J4" t="s">
        <v>64</v>
      </c>
      <c r="N4" s="67">
        <v>2693</v>
      </c>
    </row>
    <row r="5" spans="2:14" x14ac:dyDescent="0.2">
      <c r="I5">
        <v>2</v>
      </c>
      <c r="J5" t="s">
        <v>65</v>
      </c>
      <c r="N5" s="67">
        <v>2778</v>
      </c>
    </row>
    <row r="6" spans="2:14" x14ac:dyDescent="0.2">
      <c r="I6">
        <v>3</v>
      </c>
      <c r="J6" t="s">
        <v>66</v>
      </c>
      <c r="N6" s="67">
        <v>5665</v>
      </c>
    </row>
    <row r="7" spans="2:14" x14ac:dyDescent="0.2">
      <c r="I7">
        <v>4</v>
      </c>
      <c r="J7" t="s">
        <v>67</v>
      </c>
      <c r="N7" s="67">
        <v>3125</v>
      </c>
    </row>
    <row r="8" spans="2:14" x14ac:dyDescent="0.2">
      <c r="I8">
        <v>5</v>
      </c>
      <c r="J8" t="s">
        <v>69</v>
      </c>
      <c r="N8" s="67">
        <v>4715</v>
      </c>
    </row>
    <row r="9" spans="2:14" x14ac:dyDescent="0.2">
      <c r="I9">
        <v>6</v>
      </c>
      <c r="J9" t="s">
        <v>87</v>
      </c>
      <c r="N9" s="67">
        <v>3262</v>
      </c>
    </row>
    <row r="10" spans="2:14" x14ac:dyDescent="0.2">
      <c r="I10">
        <v>7</v>
      </c>
      <c r="J10" t="s">
        <v>68</v>
      </c>
      <c r="N10" s="67">
        <v>18437</v>
      </c>
    </row>
    <row r="11" spans="2:14" x14ac:dyDescent="0.2">
      <c r="I11">
        <v>8</v>
      </c>
      <c r="J11" t="s">
        <v>74</v>
      </c>
      <c r="N11" s="67">
        <v>900</v>
      </c>
    </row>
    <row r="12" spans="2:14" x14ac:dyDescent="0.2">
      <c r="I12">
        <v>9</v>
      </c>
      <c r="J12" s="66" t="s">
        <v>75</v>
      </c>
      <c r="N12" s="67">
        <f>1423-N11</f>
        <v>523</v>
      </c>
    </row>
    <row r="25" spans="2:2" x14ac:dyDescent="0.2">
      <c r="B25" s="17" t="s">
        <v>88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workbookViewId="0">
      <selection activeCell="B25" sqref="B25"/>
    </sheetView>
  </sheetViews>
  <sheetFormatPr baseColWidth="10" defaultRowHeight="16" x14ac:dyDescent="0.2"/>
  <sheetData>
    <row r="2" spans="2:2" x14ac:dyDescent="0.2">
      <c r="B2" s="1" t="s">
        <v>89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H4:I7"/>
  <sheetViews>
    <sheetView workbookViewId="0">
      <selection activeCell="I16" sqref="I16"/>
    </sheetView>
  </sheetViews>
  <sheetFormatPr baseColWidth="10" defaultRowHeight="16" x14ac:dyDescent="0.2"/>
  <sheetData>
    <row r="4" spans="8:9" x14ac:dyDescent="0.2">
      <c r="H4">
        <v>1</v>
      </c>
      <c r="I4" t="s">
        <v>71</v>
      </c>
    </row>
    <row r="5" spans="8:9" x14ac:dyDescent="0.2">
      <c r="H5">
        <v>2</v>
      </c>
      <c r="I5" t="s">
        <v>70</v>
      </c>
    </row>
    <row r="6" spans="8:9" x14ac:dyDescent="0.2">
      <c r="H6">
        <v>3</v>
      </c>
      <c r="I6" t="s">
        <v>72</v>
      </c>
    </row>
    <row r="7" spans="8:9" x14ac:dyDescent="0.2">
      <c r="H7">
        <v>4</v>
      </c>
      <c r="I7" t="s">
        <v>73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workbookViewId="0">
      <selection activeCell="O22" sqref="O22"/>
    </sheetView>
  </sheetViews>
  <sheetFormatPr baseColWidth="10" defaultRowHeight="16" x14ac:dyDescent="0.2"/>
  <cols>
    <col min="1" max="1" width="36.33203125" customWidth="1"/>
    <col min="2" max="2" width="4.33203125" customWidth="1"/>
    <col min="3" max="3" width="10.83203125" style="17"/>
    <col min="4" max="4" width="5.83203125" style="17" customWidth="1"/>
    <col min="5" max="5" width="10.83203125" style="17"/>
    <col min="6" max="7" width="5.83203125" style="17" customWidth="1"/>
    <col min="8" max="8" width="36.33203125" style="17" customWidth="1"/>
    <col min="9" max="9" width="4.33203125" style="17" customWidth="1"/>
    <col min="10" max="10" width="10.83203125" style="17"/>
    <col min="11" max="11" width="5.83203125" style="17" customWidth="1"/>
    <col min="12" max="12" width="10.83203125" style="17"/>
  </cols>
  <sheetData>
    <row r="1" spans="1:12" s="1" customFormat="1" x14ac:dyDescent="0.2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4" customFormat="1" x14ac:dyDescent="0.2">
      <c r="C2" s="6">
        <v>43830</v>
      </c>
      <c r="D2" s="22"/>
      <c r="E2" s="6">
        <v>43465</v>
      </c>
      <c r="F2" s="73"/>
      <c r="G2" s="22"/>
      <c r="H2" s="22"/>
      <c r="I2" s="22"/>
      <c r="J2" s="6">
        <v>43830</v>
      </c>
      <c r="K2" s="22"/>
      <c r="L2" s="6">
        <v>43465</v>
      </c>
    </row>
    <row r="3" spans="1:12" x14ac:dyDescent="0.2">
      <c r="A3" t="s">
        <v>1</v>
      </c>
      <c r="C3" s="8"/>
      <c r="D3" s="8"/>
      <c r="E3" s="8"/>
      <c r="F3" s="74"/>
      <c r="H3" s="17" t="s">
        <v>2</v>
      </c>
      <c r="J3" s="8"/>
      <c r="K3" s="8"/>
      <c r="L3" s="8"/>
    </row>
    <row r="4" spans="1:12" x14ac:dyDescent="0.2">
      <c r="C4" s="8"/>
      <c r="D4" s="8"/>
      <c r="E4" s="8"/>
      <c r="F4" s="74"/>
      <c r="J4" s="8"/>
      <c r="K4" s="8"/>
      <c r="L4" s="8"/>
    </row>
    <row r="5" spans="1:12" x14ac:dyDescent="0.2">
      <c r="A5" t="s">
        <v>98</v>
      </c>
      <c r="C5" s="8">
        <f>3285-274</f>
        <v>3011</v>
      </c>
      <c r="D5" s="8"/>
      <c r="E5" s="8">
        <v>0</v>
      </c>
      <c r="F5" s="74"/>
      <c r="H5" s="22" t="s">
        <v>3</v>
      </c>
      <c r="J5" s="8"/>
      <c r="K5" s="8"/>
      <c r="L5" s="8"/>
    </row>
    <row r="6" spans="1:12" x14ac:dyDescent="0.2">
      <c r="F6" s="75"/>
      <c r="G6" s="15"/>
      <c r="H6" s="15" t="str">
        <f>'[1]vermogen 2018'!A3</f>
        <v>Bestemmingsreserves organisatie</v>
      </c>
      <c r="I6" s="15"/>
      <c r="J6" s="8">
        <f>'vermogen 2019'!C4+'vermogen 2019'!C5</f>
        <v>24053</v>
      </c>
      <c r="K6" s="8"/>
      <c r="L6" s="8">
        <f>'vermogen 2019'!I4+'vermogen 2019'!I5</f>
        <v>59053</v>
      </c>
    </row>
    <row r="7" spans="1:12" x14ac:dyDescent="0.2">
      <c r="F7" s="75"/>
      <c r="G7" s="15"/>
      <c r="H7" s="15" t="str">
        <f>'[1]vermogen 2018'!A7</f>
        <v>Bestemmingsreserves vereniging</v>
      </c>
      <c r="I7" s="15"/>
      <c r="J7" s="8">
        <f>'vermogen 2019'!C8+'vermogen 2019'!C9+'vermogen 2019'!C10</f>
        <v>17099</v>
      </c>
      <c r="K7" s="8"/>
      <c r="L7" s="8">
        <f>'vermogen 2019'!I8+'vermogen 2019'!I9+'vermogen 2019'!I10</f>
        <v>17300</v>
      </c>
    </row>
    <row r="8" spans="1:12" x14ac:dyDescent="0.2">
      <c r="F8" s="75"/>
      <c r="G8" s="15"/>
      <c r="H8" s="15" t="str">
        <f>'[1]vermogen 2018'!A12</f>
        <v>Bestemmingsreserves focusgebieden</v>
      </c>
      <c r="I8" s="15"/>
      <c r="J8" s="8">
        <f>'vermogen 2019'!C13+'vermogen 2019'!C14+'vermogen 2019'!C15+'vermogen 2019'!C16</f>
        <v>42902</v>
      </c>
      <c r="K8" s="8"/>
      <c r="L8" s="8">
        <f>'vermogen 2019'!I13+'vermogen 2019'!I14+'vermogen 2019'!I15</f>
        <v>31696</v>
      </c>
    </row>
    <row r="9" spans="1:12" x14ac:dyDescent="0.2">
      <c r="F9" s="75"/>
      <c r="G9" s="15"/>
      <c r="H9" s="15" t="str">
        <f>'[1]vermogen 2018'!A17</f>
        <v>Algemene Reserve</v>
      </c>
      <c r="I9" s="15"/>
      <c r="J9" s="8">
        <f>'vermogen 2019'!C18</f>
        <v>93052</v>
      </c>
      <c r="K9" s="8"/>
      <c r="L9" s="8">
        <f>'vermogen 2019'!I18</f>
        <v>85000</v>
      </c>
    </row>
    <row r="10" spans="1:12" x14ac:dyDescent="0.2">
      <c r="F10" s="75"/>
      <c r="G10" s="15"/>
      <c r="H10" s="15"/>
      <c r="I10" s="15"/>
      <c r="J10" s="12">
        <f>SUM(J6:J9)+1</f>
        <v>177107</v>
      </c>
      <c r="K10" s="8"/>
      <c r="L10" s="12">
        <f>SUM(L6:L9)</f>
        <v>193049</v>
      </c>
    </row>
    <row r="11" spans="1:12" x14ac:dyDescent="0.2">
      <c r="C11" s="8"/>
      <c r="D11" s="8"/>
      <c r="E11" s="8"/>
      <c r="F11" s="75"/>
      <c r="G11" s="15"/>
      <c r="H11" s="15"/>
      <c r="I11" s="15"/>
      <c r="J11" s="13"/>
      <c r="K11" s="8"/>
      <c r="L11" s="13"/>
    </row>
    <row r="12" spans="1:12" x14ac:dyDescent="0.2">
      <c r="C12" s="8"/>
      <c r="D12" s="8"/>
      <c r="E12" s="8"/>
      <c r="F12" s="75"/>
      <c r="G12" s="15"/>
      <c r="H12" s="15" t="s">
        <v>7</v>
      </c>
      <c r="I12" s="15"/>
      <c r="J12" s="13">
        <v>0</v>
      </c>
      <c r="K12" s="8"/>
      <c r="L12" s="13">
        <f>165+1429</f>
        <v>1594</v>
      </c>
    </row>
    <row r="13" spans="1:12" x14ac:dyDescent="0.2">
      <c r="C13" s="8"/>
      <c r="D13" s="8"/>
      <c r="E13" s="8"/>
      <c r="F13" s="75"/>
      <c r="G13" s="15"/>
      <c r="H13" s="15"/>
      <c r="I13" s="15"/>
      <c r="J13" s="8"/>
      <c r="K13" s="8"/>
      <c r="L13" s="8"/>
    </row>
    <row r="14" spans="1:12" x14ac:dyDescent="0.2">
      <c r="C14" s="8"/>
      <c r="D14" s="8"/>
      <c r="E14" s="8"/>
      <c r="F14" s="75"/>
      <c r="G14" s="15"/>
      <c r="H14" s="15" t="s">
        <v>8</v>
      </c>
      <c r="I14" s="15"/>
      <c r="J14" s="8">
        <v>3516</v>
      </c>
      <c r="K14" s="8"/>
      <c r="L14" s="8">
        <v>3516</v>
      </c>
    </row>
    <row r="15" spans="1:12" x14ac:dyDescent="0.2">
      <c r="C15" s="8"/>
      <c r="D15" s="8"/>
      <c r="E15" s="8"/>
      <c r="F15" s="75"/>
      <c r="G15" s="15"/>
      <c r="H15" s="15"/>
      <c r="I15" s="15"/>
      <c r="J15" s="8"/>
      <c r="K15" s="8"/>
      <c r="L15" s="8"/>
    </row>
    <row r="16" spans="1:12" x14ac:dyDescent="0.2">
      <c r="A16" t="s">
        <v>4</v>
      </c>
      <c r="C16" s="8">
        <f>13342-700</f>
        <v>12642</v>
      </c>
      <c r="D16" s="8"/>
      <c r="E16" s="8">
        <f>2156-913</f>
        <v>1243</v>
      </c>
      <c r="F16" s="75"/>
      <c r="G16" s="15"/>
      <c r="H16" s="15" t="s">
        <v>9</v>
      </c>
      <c r="I16" s="15"/>
      <c r="J16" s="11">
        <v>15615</v>
      </c>
      <c r="K16" s="8"/>
      <c r="L16" s="8">
        <f>13190</f>
        <v>13190</v>
      </c>
    </row>
    <row r="17" spans="1:12" x14ac:dyDescent="0.2">
      <c r="C17" s="8"/>
      <c r="D17" s="8"/>
      <c r="E17" s="8"/>
      <c r="F17" s="75"/>
      <c r="G17" s="15"/>
      <c r="H17" s="15"/>
      <c r="I17" s="15"/>
      <c r="J17" s="8"/>
      <c r="K17" s="8"/>
      <c r="L17" s="8"/>
    </row>
    <row r="18" spans="1:12" x14ac:dyDescent="0.2">
      <c r="A18" t="s">
        <v>5</v>
      </c>
      <c r="C18" s="11">
        <f>800+3103</f>
        <v>3903</v>
      </c>
      <c r="D18" s="8"/>
      <c r="E18" s="8">
        <v>13228</v>
      </c>
      <c r="F18" s="75"/>
      <c r="G18" s="15"/>
      <c r="H18" s="15" t="s">
        <v>10</v>
      </c>
      <c r="I18" s="15"/>
      <c r="J18" s="8">
        <f>42373-'baten &amp; lasten 2019'!L17+2500</f>
        <v>29977</v>
      </c>
      <c r="K18" s="8"/>
      <c r="L18" s="8">
        <v>39854</v>
      </c>
    </row>
    <row r="19" spans="1:12" x14ac:dyDescent="0.2">
      <c r="C19" s="8"/>
      <c r="D19" s="8"/>
      <c r="E19" s="8"/>
      <c r="F19" s="75"/>
      <c r="G19" s="15"/>
      <c r="H19" s="15"/>
      <c r="I19" s="15"/>
      <c r="J19" s="8"/>
      <c r="K19" s="8"/>
      <c r="L19" s="8"/>
    </row>
    <row r="20" spans="1:12" x14ac:dyDescent="0.2">
      <c r="A20" t="s">
        <v>6</v>
      </c>
      <c r="C20" s="11">
        <f>11530+97026+100797+1</f>
        <v>209354</v>
      </c>
      <c r="D20" s="8"/>
      <c r="E20" s="8">
        <f>38313+100146+100742+46+1</f>
        <v>239248</v>
      </c>
      <c r="F20" s="75"/>
      <c r="G20" s="15"/>
      <c r="H20" s="15" t="s">
        <v>11</v>
      </c>
      <c r="I20" s="15"/>
      <c r="J20" s="8">
        <v>2695</v>
      </c>
      <c r="K20" s="8"/>
      <c r="L20" s="8">
        <v>2516</v>
      </c>
    </row>
    <row r="21" spans="1:12" x14ac:dyDescent="0.2">
      <c r="C21" s="8"/>
      <c r="D21" s="8"/>
      <c r="E21" s="8"/>
      <c r="F21" s="75"/>
      <c r="G21" s="15"/>
      <c r="H21" s="15"/>
      <c r="I21" s="15"/>
      <c r="J21" s="8"/>
      <c r="K21" s="8"/>
      <c r="L21" s="8"/>
    </row>
    <row r="22" spans="1:12" ht="17" thickBot="1" x14ac:dyDescent="0.25">
      <c r="C22" s="14">
        <f>SUM(C3:C21)</f>
        <v>228910</v>
      </c>
      <c r="D22" s="8"/>
      <c r="E22" s="14">
        <f>SUM(E3:E21)</f>
        <v>253719</v>
      </c>
      <c r="F22" s="75"/>
      <c r="G22" s="15"/>
      <c r="H22" s="15"/>
      <c r="I22" s="15"/>
      <c r="J22" s="14">
        <f>SUM(J10:J21)</f>
        <v>228910</v>
      </c>
      <c r="K22" s="8"/>
      <c r="L22" s="14">
        <f>SUM(L10:L21)</f>
        <v>253719</v>
      </c>
    </row>
    <row r="23" spans="1:12" ht="17" thickTop="1" x14ac:dyDescent="0.2">
      <c r="C23" s="8"/>
      <c r="D23" s="8"/>
      <c r="E23" s="8"/>
      <c r="F23" s="75"/>
      <c r="G23" s="15"/>
      <c r="H23" s="15"/>
      <c r="I23" s="15"/>
      <c r="J23" s="8"/>
      <c r="K23" s="8"/>
      <c r="L23" s="8"/>
    </row>
    <row r="24" spans="1:12" x14ac:dyDescent="0.2">
      <c r="C24" s="8"/>
      <c r="D24" s="8"/>
      <c r="E24" s="8"/>
      <c r="F24" s="15"/>
      <c r="G24" s="15"/>
      <c r="H24" s="15"/>
      <c r="I24" s="15"/>
      <c r="J24" s="15"/>
      <c r="K24" s="15"/>
      <c r="L24" s="15"/>
    </row>
    <row r="25" spans="1:12" x14ac:dyDescent="0.2"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C28" s="16"/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3:12" x14ac:dyDescent="0.2"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3:12" x14ac:dyDescent="0.2"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3:12" x14ac:dyDescent="0.2"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3:12" x14ac:dyDescent="0.2"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3:12" x14ac:dyDescent="0.2"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3:12" x14ac:dyDescent="0.2"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3:12" x14ac:dyDescent="0.2"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3:12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3:12" x14ac:dyDescent="0.2">
      <c r="C41" s="15"/>
      <c r="D41" s="15"/>
      <c r="E41" s="15"/>
      <c r="F41" s="15"/>
      <c r="G41" s="15"/>
      <c r="H41" s="15"/>
      <c r="I41" s="15"/>
      <c r="J41" s="15"/>
      <c r="K41" s="15"/>
      <c r="L41" s="15"/>
    </row>
  </sheetData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4"/>
  <sheetViews>
    <sheetView tabSelected="1" workbookViewId="0">
      <selection activeCell="A26" sqref="A26"/>
    </sheetView>
  </sheetViews>
  <sheetFormatPr baseColWidth="10" defaultRowHeight="16" x14ac:dyDescent="0.2"/>
  <cols>
    <col min="1" max="1" width="38.83203125" style="17" customWidth="1"/>
    <col min="2" max="2" width="3.83203125" style="18" customWidth="1"/>
    <col min="3" max="3" width="10.83203125" style="19"/>
    <col min="4" max="4" width="3.83203125" style="15" customWidth="1"/>
    <col min="5" max="5" width="10.83203125" style="19"/>
    <col min="6" max="6" width="3.83203125" style="19" customWidth="1"/>
    <col min="7" max="7" width="10.83203125" style="19"/>
    <col min="8" max="9" width="3.83203125" style="17" customWidth="1"/>
    <col min="10" max="10" width="39" style="17" customWidth="1"/>
    <col min="11" max="11" width="3.83203125" style="17" customWidth="1"/>
    <col min="12" max="12" width="10.83203125" style="17"/>
    <col min="13" max="13" width="3.83203125" style="17" customWidth="1"/>
    <col min="14" max="14" width="10.83203125" style="17"/>
    <col min="15" max="15" width="3.83203125" style="17" customWidth="1"/>
    <col min="16" max="16" width="10.83203125" style="17"/>
    <col min="17" max="17" width="3.83203125" customWidth="1"/>
    <col min="19" max="19" width="25.83203125" customWidth="1"/>
    <col min="22" max="22" width="20.83203125" style="37" customWidth="1"/>
    <col min="23" max="23" width="5.83203125" style="37" customWidth="1"/>
    <col min="24" max="24" width="20.6640625" style="37" customWidth="1"/>
  </cols>
  <sheetData>
    <row r="1" spans="1:24" s="1" customFormat="1" x14ac:dyDescent="0.2">
      <c r="A1" s="3" t="s">
        <v>81</v>
      </c>
      <c r="B1" s="18"/>
      <c r="C1" s="19"/>
      <c r="D1" s="20"/>
      <c r="E1" s="19"/>
      <c r="F1" s="19"/>
      <c r="G1" s="19"/>
      <c r="H1" s="3"/>
      <c r="I1" s="3"/>
      <c r="J1" s="3"/>
      <c r="K1" s="3"/>
      <c r="L1" s="3"/>
      <c r="M1" s="3"/>
      <c r="N1" s="3"/>
      <c r="O1" s="3"/>
      <c r="P1" s="3"/>
      <c r="V1" s="21"/>
      <c r="W1" s="21"/>
      <c r="X1" s="21"/>
    </row>
    <row r="2" spans="1:24" s="4" customFormat="1" x14ac:dyDescent="0.2">
      <c r="A2" s="22"/>
      <c r="B2" s="23"/>
      <c r="C2" s="24">
        <v>2019</v>
      </c>
      <c r="D2" s="25"/>
      <c r="E2" s="26" t="s">
        <v>12</v>
      </c>
      <c r="F2" s="27"/>
      <c r="G2" s="24">
        <v>2018</v>
      </c>
      <c r="H2" s="22"/>
      <c r="I2" s="76"/>
      <c r="J2" s="22"/>
      <c r="K2" s="22"/>
      <c r="L2" s="24">
        <v>2019</v>
      </c>
      <c r="M2" s="25"/>
      <c r="N2" s="26" t="s">
        <v>12</v>
      </c>
      <c r="O2" s="27"/>
      <c r="P2" s="24">
        <v>2018</v>
      </c>
      <c r="V2" s="28"/>
      <c r="W2" s="28"/>
      <c r="X2" s="28"/>
    </row>
    <row r="3" spans="1:24" s="32" customFormat="1" x14ac:dyDescent="0.2">
      <c r="A3" s="29" t="s">
        <v>13</v>
      </c>
      <c r="B3" s="30"/>
      <c r="C3" s="31"/>
      <c r="D3" s="31"/>
      <c r="E3" s="31"/>
      <c r="F3" s="31"/>
      <c r="G3" s="31"/>
      <c r="H3" s="29"/>
      <c r="I3" s="77"/>
      <c r="J3" s="29" t="s">
        <v>14</v>
      </c>
      <c r="K3" s="29"/>
      <c r="L3" s="31"/>
      <c r="M3" s="31"/>
      <c r="N3" s="31"/>
      <c r="O3" s="31"/>
      <c r="P3" s="31"/>
      <c r="V3" s="33"/>
      <c r="W3" s="33"/>
      <c r="X3" s="33"/>
    </row>
    <row r="4" spans="1:24" x14ac:dyDescent="0.2">
      <c r="C4" s="34"/>
      <c r="D4" s="8"/>
      <c r="E4" s="34"/>
      <c r="F4" s="34"/>
      <c r="G4" s="34"/>
      <c r="I4" s="71"/>
      <c r="L4" s="8"/>
      <c r="M4" s="8"/>
      <c r="N4" s="8"/>
      <c r="O4" s="8"/>
      <c r="P4" s="8"/>
    </row>
    <row r="5" spans="1:24" s="7" customFormat="1" x14ac:dyDescent="0.2">
      <c r="A5" s="38" t="s">
        <v>15</v>
      </c>
      <c r="B5" s="39"/>
      <c r="C5" s="40">
        <f>2022+827+42098-'resultaatbestemming 2019'!E7+6693</f>
        <v>51342</v>
      </c>
      <c r="D5" s="40"/>
      <c r="E5" s="40">
        <v>72046</v>
      </c>
      <c r="F5" s="40"/>
      <c r="G5" s="40">
        <v>40402</v>
      </c>
      <c r="H5" s="38"/>
      <c r="I5" s="78"/>
      <c r="J5" s="38" t="s">
        <v>16</v>
      </c>
      <c r="K5" s="19"/>
      <c r="L5" s="40">
        <v>44299</v>
      </c>
      <c r="M5" s="8"/>
      <c r="N5" s="40">
        <v>42014</v>
      </c>
      <c r="O5" s="34"/>
      <c r="P5" s="40">
        <v>32278</v>
      </c>
      <c r="V5" s="41"/>
      <c r="W5" s="41"/>
      <c r="X5" s="41"/>
    </row>
    <row r="6" spans="1:24" s="7" customFormat="1" x14ac:dyDescent="0.2">
      <c r="A6" s="38"/>
      <c r="B6" s="39"/>
      <c r="C6" s="40"/>
      <c r="D6" s="40"/>
      <c r="E6" s="40"/>
      <c r="F6" s="40"/>
      <c r="G6" s="40"/>
      <c r="H6" s="38"/>
      <c r="I6" s="78"/>
      <c r="J6" s="38"/>
      <c r="K6" s="38"/>
      <c r="L6" s="40"/>
      <c r="M6" s="40"/>
      <c r="N6" s="40"/>
      <c r="O6" s="40"/>
      <c r="P6" s="40"/>
      <c r="V6" s="41"/>
      <c r="W6" s="41"/>
      <c r="X6" s="41"/>
    </row>
    <row r="7" spans="1:24" s="35" customFormat="1" x14ac:dyDescent="0.2">
      <c r="A7" s="38" t="s">
        <v>17</v>
      </c>
      <c r="B7" s="39"/>
      <c r="C7" s="42">
        <v>21969</v>
      </c>
      <c r="D7" s="42"/>
      <c r="E7" s="42">
        <v>0</v>
      </c>
      <c r="F7" s="42"/>
      <c r="G7" s="42">
        <v>22293</v>
      </c>
      <c r="H7" s="43"/>
      <c r="I7" s="70"/>
      <c r="J7" s="38" t="s">
        <v>18</v>
      </c>
      <c r="K7" s="72"/>
      <c r="L7" s="44">
        <v>18634</v>
      </c>
      <c r="M7" s="40"/>
      <c r="N7" s="40">
        <v>0</v>
      </c>
      <c r="O7" s="40"/>
      <c r="P7" s="40">
        <v>16808</v>
      </c>
    </row>
    <row r="8" spans="1:24" s="35" customFormat="1" x14ac:dyDescent="0.2">
      <c r="A8" s="38"/>
      <c r="B8" s="39"/>
      <c r="C8" s="42"/>
      <c r="D8" s="42"/>
      <c r="E8" s="42"/>
      <c r="F8" s="42"/>
      <c r="G8" s="42"/>
      <c r="H8" s="43"/>
      <c r="I8" s="70"/>
      <c r="J8" s="38"/>
      <c r="K8" s="72"/>
      <c r="L8" s="40"/>
      <c r="M8" s="40"/>
      <c r="N8" s="40"/>
      <c r="O8" s="40"/>
      <c r="P8" s="40"/>
    </row>
    <row r="9" spans="1:24" s="35" customFormat="1" x14ac:dyDescent="0.2">
      <c r="A9" s="38" t="s">
        <v>82</v>
      </c>
      <c r="B9" s="39"/>
      <c r="C9" s="42">
        <v>9671</v>
      </c>
      <c r="D9" s="42"/>
      <c r="E9" s="42">
        <v>0</v>
      </c>
      <c r="F9" s="42"/>
      <c r="G9" s="42">
        <v>17913</v>
      </c>
      <c r="H9" s="43"/>
      <c r="I9" s="70"/>
      <c r="J9" s="38" t="s">
        <v>83</v>
      </c>
      <c r="K9" s="72"/>
      <c r="L9" s="40">
        <v>7570</v>
      </c>
      <c r="M9" s="40"/>
      <c r="N9" s="40">
        <v>0</v>
      </c>
      <c r="O9" s="40"/>
      <c r="P9" s="40">
        <v>12954</v>
      </c>
      <c r="R9" s="18"/>
    </row>
    <row r="10" spans="1:24" s="7" customFormat="1" x14ac:dyDescent="0.2">
      <c r="A10" s="38"/>
      <c r="B10" s="39"/>
      <c r="C10" s="42"/>
      <c r="D10" s="42"/>
      <c r="E10" s="42"/>
      <c r="F10" s="42"/>
      <c r="G10" s="42"/>
      <c r="H10" s="38"/>
      <c r="I10" s="78"/>
      <c r="J10" s="38"/>
      <c r="K10" s="38"/>
      <c r="L10" s="40"/>
      <c r="M10" s="40"/>
      <c r="N10" s="40"/>
      <c r="O10" s="40"/>
      <c r="P10" s="40"/>
      <c r="V10" s="41"/>
      <c r="W10" s="41"/>
      <c r="X10" s="41"/>
    </row>
    <row r="11" spans="1:24" s="43" customFormat="1" x14ac:dyDescent="0.2">
      <c r="A11" s="43" t="s">
        <v>19</v>
      </c>
      <c r="B11" s="19"/>
      <c r="C11" s="34">
        <f>5404-'resultaatbestemming 2019'!E4</f>
        <v>5203</v>
      </c>
      <c r="D11" s="34"/>
      <c r="E11" s="34">
        <f>5500-'resultaatbestemming 2019'!G4</f>
        <v>5300</v>
      </c>
      <c r="F11" s="34"/>
      <c r="G11" s="34">
        <v>2110</v>
      </c>
      <c r="I11" s="70"/>
      <c r="L11" s="34"/>
      <c r="M11" s="34"/>
      <c r="N11" s="34"/>
      <c r="O11" s="34"/>
      <c r="P11" s="34"/>
      <c r="V11" s="60"/>
      <c r="W11" s="60"/>
      <c r="X11" s="60"/>
    </row>
    <row r="12" spans="1:24" s="43" customFormat="1" x14ac:dyDescent="0.2">
      <c r="A12" s="43" t="s">
        <v>20</v>
      </c>
      <c r="B12" s="19"/>
      <c r="C12" s="34">
        <v>9695</v>
      </c>
      <c r="D12" s="34"/>
      <c r="E12" s="34">
        <f>8875-((2000+1000+350)*50%)</f>
        <v>7200</v>
      </c>
      <c r="F12" s="34"/>
      <c r="G12" s="34">
        <v>5187</v>
      </c>
      <c r="I12" s="70"/>
      <c r="L12" s="34"/>
      <c r="M12" s="34"/>
      <c r="N12" s="34"/>
      <c r="O12" s="34"/>
      <c r="P12" s="34"/>
      <c r="V12" s="60"/>
      <c r="W12" s="60"/>
      <c r="X12" s="60"/>
    </row>
    <row r="13" spans="1:24" s="43" customFormat="1" x14ac:dyDescent="0.2">
      <c r="A13" s="43" t="s">
        <v>21</v>
      </c>
      <c r="B13" s="19"/>
      <c r="C13" s="11">
        <v>2268</v>
      </c>
      <c r="D13" s="34"/>
      <c r="E13" s="34">
        <f>6000</f>
        <v>6000</v>
      </c>
      <c r="F13" s="34"/>
      <c r="G13" s="34">
        <v>2921</v>
      </c>
      <c r="I13" s="70"/>
      <c r="L13" s="34"/>
      <c r="M13" s="34"/>
      <c r="N13" s="34"/>
      <c r="O13" s="34"/>
      <c r="P13" s="34"/>
      <c r="V13" s="60"/>
      <c r="W13" s="60"/>
      <c r="X13" s="60"/>
    </row>
    <row r="14" spans="1:24" s="43" customFormat="1" x14ac:dyDescent="0.2">
      <c r="A14" s="43" t="s">
        <v>22</v>
      </c>
      <c r="B14" s="19"/>
      <c r="C14" s="46">
        <v>3790</v>
      </c>
      <c r="D14" s="34"/>
      <c r="E14" s="46">
        <v>6350</v>
      </c>
      <c r="F14" s="34"/>
      <c r="G14" s="46">
        <f>3538+2+500</f>
        <v>4040</v>
      </c>
      <c r="I14" s="70"/>
      <c r="L14" s="34"/>
      <c r="M14" s="34"/>
      <c r="N14" s="34"/>
      <c r="O14" s="34"/>
      <c r="P14" s="34"/>
      <c r="V14" s="60"/>
      <c r="W14" s="60"/>
      <c r="X14" s="60"/>
    </row>
    <row r="15" spans="1:24" s="35" customFormat="1" x14ac:dyDescent="0.2">
      <c r="A15" s="38" t="s">
        <v>55</v>
      </c>
      <c r="B15" s="39"/>
      <c r="C15" s="42">
        <f>SUM(C11:C14)</f>
        <v>20956</v>
      </c>
      <c r="D15" s="42"/>
      <c r="E15" s="42">
        <f>SUM(E11:E14)</f>
        <v>24850</v>
      </c>
      <c r="F15" s="42"/>
      <c r="G15" s="42">
        <f>SUM(G11:G14)</f>
        <v>14258</v>
      </c>
      <c r="H15" s="43"/>
      <c r="I15" s="70"/>
      <c r="J15" s="38" t="s">
        <v>23</v>
      </c>
      <c r="K15" s="72"/>
      <c r="L15" s="44">
        <v>46260</v>
      </c>
      <c r="M15" s="40"/>
      <c r="N15" s="40">
        <v>48000</v>
      </c>
      <c r="O15" s="40"/>
      <c r="P15" s="40">
        <v>47455</v>
      </c>
    </row>
    <row r="16" spans="1:24" s="35" customFormat="1" x14ac:dyDescent="0.2">
      <c r="A16" s="38"/>
      <c r="B16" s="39"/>
      <c r="C16" s="42"/>
      <c r="D16" s="42"/>
      <c r="E16" s="42"/>
      <c r="F16" s="42"/>
      <c r="G16" s="42"/>
      <c r="H16" s="43"/>
      <c r="I16" s="70"/>
      <c r="J16" s="38"/>
      <c r="K16" s="72"/>
      <c r="L16" s="40"/>
      <c r="M16" s="40"/>
      <c r="N16" s="40"/>
      <c r="O16" s="40"/>
      <c r="P16" s="40"/>
    </row>
    <row r="17" spans="1:24" s="7" customFormat="1" x14ac:dyDescent="0.2">
      <c r="A17" s="38" t="s">
        <v>104</v>
      </c>
      <c r="B17" s="39"/>
      <c r="C17" s="42">
        <f>12294+11460+2</f>
        <v>23756</v>
      </c>
      <c r="D17" s="42"/>
      <c r="E17" s="42">
        <f>14000+31700-'resultaatbestemming 2019'!G6+17000-((1500+2000+2000+1200)/2)</f>
        <v>24350</v>
      </c>
      <c r="F17" s="42"/>
      <c r="G17" s="42">
        <f>13361+10516</f>
        <v>23877</v>
      </c>
      <c r="H17" s="38"/>
      <c r="I17" s="78"/>
      <c r="J17" s="38" t="s">
        <v>25</v>
      </c>
      <c r="K17" s="38"/>
      <c r="L17" s="44">
        <v>14896</v>
      </c>
      <c r="M17" s="40"/>
      <c r="N17" s="40">
        <v>20130</v>
      </c>
      <c r="O17" s="40"/>
      <c r="P17" s="40">
        <v>16938</v>
      </c>
      <c r="V17" s="41"/>
      <c r="W17" s="41"/>
      <c r="X17" s="41"/>
    </row>
    <row r="18" spans="1:24" s="7" customFormat="1" x14ac:dyDescent="0.2">
      <c r="A18" s="38"/>
      <c r="B18" s="39"/>
      <c r="C18" s="42"/>
      <c r="D18" s="40"/>
      <c r="E18" s="42"/>
      <c r="F18" s="40"/>
      <c r="G18" s="42"/>
      <c r="H18" s="38"/>
      <c r="I18" s="78"/>
      <c r="J18" s="38"/>
      <c r="K18" s="38"/>
      <c r="L18" s="40"/>
      <c r="M18" s="40"/>
      <c r="N18" s="40"/>
      <c r="O18" s="40"/>
      <c r="P18" s="40"/>
      <c r="V18" s="41"/>
      <c r="W18" s="41"/>
      <c r="X18" s="41"/>
    </row>
    <row r="19" spans="1:24" s="7" customFormat="1" x14ac:dyDescent="0.2">
      <c r="A19" s="38" t="s">
        <v>26</v>
      </c>
      <c r="B19" s="39"/>
      <c r="C19" s="40">
        <v>0</v>
      </c>
      <c r="D19" s="40"/>
      <c r="E19" s="40">
        <v>3499</v>
      </c>
      <c r="F19" s="40"/>
      <c r="G19" s="40">
        <v>0</v>
      </c>
      <c r="H19" s="38"/>
      <c r="I19" s="78"/>
      <c r="J19" s="38" t="s">
        <v>63</v>
      </c>
      <c r="K19" s="72"/>
      <c r="L19" s="44">
        <f>5542+4898</f>
        <v>10440</v>
      </c>
      <c r="M19" s="40"/>
      <c r="N19" s="40">
        <f>5000+9500</f>
        <v>14500</v>
      </c>
      <c r="O19" s="40"/>
      <c r="P19" s="40">
        <f>2763-2</f>
        <v>2761</v>
      </c>
      <c r="V19" s="41"/>
      <c r="W19" s="41"/>
      <c r="X19" s="41"/>
    </row>
    <row r="20" spans="1:24" x14ac:dyDescent="0.2">
      <c r="C20" s="34"/>
      <c r="D20" s="8"/>
      <c r="E20" s="34"/>
      <c r="F20" s="34"/>
      <c r="G20" s="34"/>
      <c r="I20" s="71"/>
      <c r="J20" s="38"/>
      <c r="K20" s="38"/>
      <c r="L20" s="40"/>
      <c r="M20" s="40"/>
      <c r="N20" s="40"/>
      <c r="O20" s="40"/>
      <c r="P20" s="40"/>
    </row>
    <row r="21" spans="1:24" s="1" customFormat="1" x14ac:dyDescent="0.2">
      <c r="A21" s="3" t="s">
        <v>27</v>
      </c>
      <c r="B21" s="18"/>
      <c r="C21" s="47">
        <f>C5+C15+C7+C9+C17+C19</f>
        <v>127694</v>
      </c>
      <c r="D21" s="47"/>
      <c r="E21" s="47">
        <f>E5+E15+E7+E9+E17+E19</f>
        <v>124745</v>
      </c>
      <c r="F21" s="48"/>
      <c r="G21" s="47">
        <f>G5+G15+G7+G9+G17+G19</f>
        <v>118743</v>
      </c>
      <c r="H21" s="3"/>
      <c r="I21" s="79"/>
      <c r="J21" s="3" t="s">
        <v>28</v>
      </c>
      <c r="K21" s="19"/>
      <c r="L21" s="47">
        <f>L5+L15+L7+L9+L17+L19</f>
        <v>142099</v>
      </c>
      <c r="M21" s="50"/>
      <c r="N21" s="47">
        <f>N5+N15+N7+N9+N17+N19</f>
        <v>124644</v>
      </c>
      <c r="O21" s="48"/>
      <c r="P21" s="47">
        <f>P5+P15+P7+P9+P17+P19</f>
        <v>129194</v>
      </c>
      <c r="V21" s="21"/>
      <c r="W21" s="21"/>
      <c r="X21" s="21"/>
    </row>
    <row r="22" spans="1:24" x14ac:dyDescent="0.2">
      <c r="A22" s="15"/>
      <c r="C22" s="34"/>
      <c r="D22" s="8"/>
      <c r="E22" s="34"/>
      <c r="F22" s="34"/>
      <c r="G22" s="34"/>
      <c r="I22" s="71"/>
      <c r="L22" s="8"/>
      <c r="M22" s="8"/>
      <c r="N22" s="8"/>
      <c r="O22" s="8"/>
      <c r="P22" s="8"/>
    </row>
    <row r="23" spans="1:24" x14ac:dyDescent="0.2">
      <c r="C23" s="34"/>
      <c r="D23" s="8"/>
      <c r="E23" s="34"/>
      <c r="F23" s="34"/>
      <c r="G23" s="34"/>
      <c r="I23" s="71"/>
      <c r="L23" s="8"/>
      <c r="M23" s="8"/>
      <c r="N23" s="8"/>
      <c r="O23" s="8"/>
      <c r="P23" s="8"/>
    </row>
    <row r="24" spans="1:24" ht="17" thickBot="1" x14ac:dyDescent="0.25">
      <c r="C24" s="34"/>
      <c r="D24" s="8"/>
      <c r="E24" s="34"/>
      <c r="F24" s="34"/>
      <c r="G24" s="34"/>
      <c r="I24" s="71"/>
      <c r="J24" s="51" t="s">
        <v>29</v>
      </c>
      <c r="K24" s="19"/>
      <c r="L24" s="52">
        <f>L21-C21-1</f>
        <v>14404</v>
      </c>
      <c r="M24" s="14"/>
      <c r="N24" s="52">
        <f>N21-E21</f>
        <v>-101</v>
      </c>
      <c r="O24" s="53"/>
      <c r="P24" s="52">
        <f>P21-G21</f>
        <v>10451</v>
      </c>
    </row>
    <row r="25" spans="1:24" ht="17" thickTop="1" x14ac:dyDescent="0.2"/>
    <row r="26" spans="1:24" x14ac:dyDescent="0.2">
      <c r="A26" s="17" t="s">
        <v>110</v>
      </c>
    </row>
    <row r="27" spans="1:24" x14ac:dyDescent="0.2">
      <c r="A27" s="17" t="s">
        <v>103</v>
      </c>
    </row>
    <row r="30" spans="1:24" x14ac:dyDescent="0.2">
      <c r="S30" s="3"/>
      <c r="T30" s="35"/>
      <c r="U30" s="35"/>
      <c r="V30" s="45"/>
      <c r="W30" s="45"/>
      <c r="X30" s="45"/>
    </row>
    <row r="31" spans="1:24" ht="19" x14ac:dyDescent="0.35">
      <c r="S31" s="35"/>
      <c r="T31" s="35"/>
      <c r="U31" s="35"/>
      <c r="V31" s="54"/>
      <c r="W31" s="45"/>
      <c r="X31" s="54"/>
    </row>
    <row r="32" spans="1:24" x14ac:dyDescent="0.2">
      <c r="S32" s="17"/>
      <c r="T32" s="7"/>
      <c r="U32" s="18"/>
      <c r="V32" s="55"/>
      <c r="W32" s="56"/>
      <c r="X32" s="56"/>
    </row>
    <row r="33" spans="19:24" x14ac:dyDescent="0.2">
      <c r="S33" s="35"/>
      <c r="T33" s="35"/>
      <c r="U33" s="35"/>
      <c r="V33" s="56"/>
      <c r="W33" s="56"/>
      <c r="X33" s="56"/>
    </row>
    <row r="34" spans="19:24" x14ac:dyDescent="0.2">
      <c r="S34" s="35"/>
      <c r="T34" s="35"/>
      <c r="U34" s="35"/>
      <c r="V34" s="56"/>
      <c r="W34" s="56"/>
      <c r="X34" s="56"/>
    </row>
  </sheetData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9"/>
  <sheetViews>
    <sheetView workbookViewId="0">
      <selection activeCell="A18" sqref="A18"/>
    </sheetView>
  </sheetViews>
  <sheetFormatPr baseColWidth="10" defaultRowHeight="16" x14ac:dyDescent="0.2"/>
  <cols>
    <col min="4" max="4" width="4.83203125" customWidth="1"/>
    <col min="5" max="5" width="10.83203125" style="17"/>
    <col min="6" max="6" width="4.83203125" style="17" customWidth="1"/>
    <col min="7" max="7" width="10.83203125" style="17"/>
    <col min="8" max="8" width="4.83203125" style="17" customWidth="1"/>
    <col min="9" max="15" width="10.83203125" style="17"/>
    <col min="16" max="16" width="4.83203125" style="17" customWidth="1"/>
    <col min="17" max="18" width="10.83203125" style="17"/>
  </cols>
  <sheetData>
    <row r="1" spans="1:19" s="32" customFormat="1" x14ac:dyDescent="0.2">
      <c r="A1" s="32" t="s">
        <v>30</v>
      </c>
      <c r="B1"/>
      <c r="C1"/>
      <c r="D1"/>
      <c r="E1" s="17"/>
      <c r="F1" s="17"/>
      <c r="G1" s="29"/>
      <c r="H1" s="17"/>
      <c r="I1" s="29"/>
      <c r="J1" s="29"/>
      <c r="K1" s="29" t="s">
        <v>84</v>
      </c>
      <c r="L1" s="29"/>
      <c r="M1" s="29"/>
      <c r="N1" s="29"/>
      <c r="O1" s="29"/>
      <c r="P1" s="17"/>
      <c r="Q1" s="29"/>
      <c r="R1" s="29"/>
    </row>
    <row r="2" spans="1:19" x14ac:dyDescent="0.2">
      <c r="A2" s="1"/>
      <c r="D2" s="5"/>
      <c r="E2" s="24">
        <v>2019</v>
      </c>
      <c r="F2" s="80"/>
      <c r="G2" s="26" t="s">
        <v>12</v>
      </c>
      <c r="H2" s="27"/>
      <c r="I2" s="24">
        <v>2018</v>
      </c>
      <c r="P2" s="27"/>
    </row>
    <row r="3" spans="1:19" x14ac:dyDescent="0.2">
      <c r="A3" s="7"/>
      <c r="B3" s="7"/>
      <c r="C3" s="7"/>
      <c r="D3" s="7"/>
      <c r="E3" s="38"/>
      <c r="F3" s="38"/>
      <c r="H3" s="38"/>
      <c r="P3" s="38"/>
    </row>
    <row r="4" spans="1:19" x14ac:dyDescent="0.2">
      <c r="A4" s="35" t="s">
        <v>31</v>
      </c>
      <c r="B4" s="35"/>
      <c r="C4" s="35"/>
      <c r="D4" s="35"/>
      <c r="E4" s="34">
        <v>201</v>
      </c>
      <c r="F4" s="34"/>
      <c r="G4" s="8">
        <v>200</v>
      </c>
      <c r="H4" s="34"/>
      <c r="I4" s="34">
        <f>468.7+2992.6</f>
        <v>3461.2999999999997</v>
      </c>
      <c r="K4" s="17" t="s">
        <v>32</v>
      </c>
      <c r="P4" s="43"/>
      <c r="Q4" s="8">
        <f>-E4</f>
        <v>-201</v>
      </c>
    </row>
    <row r="5" spans="1:19" x14ac:dyDescent="0.2">
      <c r="A5" s="35" t="s">
        <v>33</v>
      </c>
      <c r="B5" s="35"/>
      <c r="C5" s="35"/>
      <c r="D5" s="35"/>
      <c r="E5" s="34">
        <v>0</v>
      </c>
      <c r="F5" s="34"/>
      <c r="G5" s="8">
        <v>5025</v>
      </c>
      <c r="H5" s="34"/>
      <c r="I5" s="34">
        <f>315+242</f>
        <v>557</v>
      </c>
      <c r="K5" s="17" t="s">
        <v>34</v>
      </c>
      <c r="P5" s="43"/>
      <c r="Q5" s="8">
        <v>0</v>
      </c>
    </row>
    <row r="6" spans="1:19" x14ac:dyDescent="0.2">
      <c r="A6" s="35" t="s">
        <v>85</v>
      </c>
      <c r="B6" s="35"/>
      <c r="C6" s="35"/>
      <c r="D6" s="35"/>
      <c r="E6" s="34">
        <v>26948</v>
      </c>
      <c r="F6" s="34"/>
      <c r="G6" s="8">
        <v>35000</v>
      </c>
      <c r="H6" s="34"/>
      <c r="I6" s="34">
        <v>0</v>
      </c>
      <c r="K6" s="17" t="s">
        <v>99</v>
      </c>
      <c r="P6" s="43"/>
      <c r="Q6" s="8">
        <v>-35000</v>
      </c>
      <c r="S6" s="9"/>
    </row>
    <row r="7" spans="1:19" x14ac:dyDescent="0.2">
      <c r="A7" s="35" t="s">
        <v>96</v>
      </c>
      <c r="B7" s="35"/>
      <c r="C7" s="35"/>
      <c r="D7" s="35"/>
      <c r="E7" s="34">
        <v>298</v>
      </c>
      <c r="F7" s="34"/>
      <c r="G7" s="8">
        <v>0</v>
      </c>
      <c r="H7" s="34"/>
      <c r="I7" s="34">
        <v>0</v>
      </c>
      <c r="K7" s="17" t="s">
        <v>95</v>
      </c>
      <c r="P7" s="43"/>
      <c r="Q7" s="8">
        <f>-E7</f>
        <v>-298</v>
      </c>
    </row>
    <row r="8" spans="1:19" x14ac:dyDescent="0.2">
      <c r="A8" s="35" t="s">
        <v>97</v>
      </c>
      <c r="B8" s="35"/>
      <c r="C8" s="35"/>
      <c r="D8" s="35"/>
      <c r="E8" s="34">
        <v>2900</v>
      </c>
      <c r="F8" s="34"/>
      <c r="G8" s="8">
        <v>6835</v>
      </c>
      <c r="H8" s="34"/>
      <c r="I8" s="34">
        <v>0</v>
      </c>
      <c r="K8" s="17" t="s">
        <v>94</v>
      </c>
      <c r="P8" s="43"/>
      <c r="Q8" s="8">
        <f>-E8</f>
        <v>-2900</v>
      </c>
    </row>
    <row r="9" spans="1:19" x14ac:dyDescent="0.2">
      <c r="A9" s="7"/>
      <c r="B9" s="7"/>
      <c r="C9" s="7"/>
      <c r="D9" s="7"/>
      <c r="E9" s="57">
        <f>SUM(E4:E8)</f>
        <v>30347</v>
      </c>
      <c r="F9" s="40"/>
      <c r="G9" s="57">
        <f>SUM(G4:G8)</f>
        <v>47060</v>
      </c>
      <c r="H9" s="40"/>
      <c r="I9" s="57">
        <f>SUM(I4:I8)</f>
        <v>4018.2999999999997</v>
      </c>
      <c r="K9" s="17" t="s">
        <v>102</v>
      </c>
      <c r="Q9" s="8">
        <f>'baten &amp; lasten 2019'!L24</f>
        <v>14404</v>
      </c>
    </row>
    <row r="10" spans="1:19" x14ac:dyDescent="0.2">
      <c r="A10" s="35"/>
      <c r="B10" s="35"/>
      <c r="C10" s="35"/>
      <c r="D10" s="35"/>
      <c r="E10" s="34"/>
      <c r="F10" s="34"/>
      <c r="G10" s="8"/>
      <c r="H10" s="34"/>
      <c r="I10" s="8"/>
      <c r="P10" s="43"/>
      <c r="Q10" s="8"/>
    </row>
    <row r="11" spans="1:19" ht="17" thickBot="1" x14ac:dyDescent="0.25">
      <c r="A11" s="2" t="s">
        <v>36</v>
      </c>
      <c r="B11" s="2"/>
      <c r="C11" s="2"/>
      <c r="D11" s="2"/>
      <c r="E11" s="81">
        <f>'baten &amp; lasten 2019'!L24-'resultaatbestemming 2019'!E9</f>
        <v>-15943</v>
      </c>
      <c r="F11" s="81"/>
      <c r="G11" s="81">
        <f>'baten &amp; lasten 2019'!N24-'resultaatbestemming 2019'!G9</f>
        <v>-47161</v>
      </c>
      <c r="H11" s="81"/>
      <c r="I11" s="81">
        <f>'baten &amp; lasten 2019'!P24-'resultaatbestemming 2019'!I9</f>
        <v>6432.7000000000007</v>
      </c>
      <c r="K11" s="3" t="s">
        <v>37</v>
      </c>
      <c r="P11" s="51"/>
      <c r="Q11" s="82">
        <f>E11-SUM(Q4:Q10)</f>
        <v>8052</v>
      </c>
      <c r="S11" s="9"/>
    </row>
    <row r="12" spans="1:19" ht="17" thickTop="1" x14ac:dyDescent="0.2">
      <c r="A12" s="2"/>
      <c r="B12" s="2"/>
      <c r="C12" s="2"/>
      <c r="D12" s="2"/>
      <c r="E12" s="83"/>
      <c r="F12" s="51"/>
      <c r="H12" s="51"/>
      <c r="P12" s="51"/>
    </row>
    <row r="13" spans="1:19" x14ac:dyDescent="0.2">
      <c r="A13" s="2"/>
      <c r="B13" s="2"/>
      <c r="C13" s="2"/>
      <c r="D13" s="2"/>
      <c r="E13" s="83"/>
      <c r="F13" s="51"/>
      <c r="H13" s="51"/>
      <c r="P13" s="51"/>
      <c r="Q13" s="8"/>
    </row>
    <row r="14" spans="1:19" x14ac:dyDescent="0.2">
      <c r="A14" s="17" t="s">
        <v>93</v>
      </c>
      <c r="B14" s="7"/>
      <c r="C14" s="18"/>
      <c r="D14" s="10"/>
      <c r="E14" s="19"/>
      <c r="F14" s="15"/>
      <c r="G14" s="19"/>
      <c r="H14" s="15"/>
      <c r="I14" s="19"/>
      <c r="J14" s="19"/>
      <c r="P14" s="15"/>
    </row>
    <row r="15" spans="1:19" ht="48" customHeight="1" x14ac:dyDescent="0.2">
      <c r="A15" s="68" t="s">
        <v>100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9" x14ac:dyDescent="0.2">
      <c r="A16" s="17"/>
      <c r="B16" s="7"/>
      <c r="C16" s="18"/>
      <c r="D16" s="10"/>
      <c r="E16" s="19"/>
      <c r="F16" s="15"/>
      <c r="G16" s="19"/>
      <c r="H16" s="15"/>
      <c r="I16" s="19"/>
      <c r="J16" s="19"/>
      <c r="L16" s="43"/>
      <c r="P16" s="15"/>
    </row>
    <row r="17" spans="1:17" ht="48" customHeight="1" x14ac:dyDescent="0.2">
      <c r="A17" s="69" t="s">
        <v>111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">
      <c r="A18" s="17"/>
    </row>
    <row r="19" spans="1:17" x14ac:dyDescent="0.2">
      <c r="A19" s="17"/>
    </row>
  </sheetData>
  <mergeCells count="2">
    <mergeCell ref="A15:Q15"/>
    <mergeCell ref="A17:Q17"/>
  </mergeCells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1"/>
  <sheetViews>
    <sheetView workbookViewId="0">
      <selection activeCell="E21" sqref="E21"/>
    </sheetView>
  </sheetViews>
  <sheetFormatPr baseColWidth="10" defaultRowHeight="16" x14ac:dyDescent="0.2"/>
  <cols>
    <col min="1" max="1" width="32.83203125" style="37" customWidth="1"/>
    <col min="2" max="2" width="6.33203125" style="37" customWidth="1"/>
    <col min="3" max="3" width="15.33203125" style="37" customWidth="1"/>
    <col min="4" max="4" width="6.33203125" style="37" customWidth="1"/>
    <col min="5" max="5" width="15.33203125" style="37" bestFit="1" customWidth="1"/>
    <col min="6" max="6" width="6.33203125" style="37" customWidth="1"/>
    <col min="7" max="7" width="15.33203125" style="37" bestFit="1" customWidth="1"/>
    <col min="8" max="8" width="6.33203125" style="37" customWidth="1"/>
    <col min="9" max="9" width="15.33203125" style="37" customWidth="1"/>
    <col min="10" max="10" width="10.83203125" style="37"/>
    <col min="11" max="11" width="2.83203125" style="37" customWidth="1"/>
    <col min="12" max="16384" width="10.83203125" style="37"/>
  </cols>
  <sheetData>
    <row r="1" spans="1:9" x14ac:dyDescent="0.2">
      <c r="A1" s="21" t="s">
        <v>38</v>
      </c>
    </row>
    <row r="2" spans="1:9" s="28" customFormat="1" x14ac:dyDescent="0.2">
      <c r="C2" s="63" t="s">
        <v>91</v>
      </c>
      <c r="E2" s="62" t="s">
        <v>92</v>
      </c>
      <c r="G2" s="62" t="s">
        <v>90</v>
      </c>
      <c r="I2" s="63" t="s">
        <v>39</v>
      </c>
    </row>
    <row r="3" spans="1:9" x14ac:dyDescent="0.2">
      <c r="A3" s="21" t="s">
        <v>40</v>
      </c>
      <c r="G3" s="58"/>
      <c r="H3" s="58"/>
      <c r="I3" s="58"/>
    </row>
    <row r="4" spans="1:9" x14ac:dyDescent="0.2">
      <c r="A4" s="37" t="s">
        <v>41</v>
      </c>
      <c r="C4" s="37">
        <f>SUM(D4:I4)</f>
        <v>0</v>
      </c>
      <c r="E4" s="58">
        <v>0</v>
      </c>
      <c r="G4" s="58">
        <f>'resultaatbestemming 2019'!Q6</f>
        <v>-35000</v>
      </c>
      <c r="H4" s="58"/>
      <c r="I4" s="58">
        <v>35000</v>
      </c>
    </row>
    <row r="5" spans="1:9" x14ac:dyDescent="0.2">
      <c r="A5" s="37" t="s">
        <v>42</v>
      </c>
      <c r="C5" s="37">
        <f>SUM(D5:I5)</f>
        <v>24053</v>
      </c>
      <c r="E5" s="58">
        <v>0</v>
      </c>
      <c r="G5" s="58">
        <v>0</v>
      </c>
      <c r="H5" s="58"/>
      <c r="I5" s="58">
        <v>24053</v>
      </c>
    </row>
    <row r="6" spans="1:9" x14ac:dyDescent="0.2">
      <c r="E6" s="58"/>
      <c r="G6" s="58"/>
      <c r="H6" s="58"/>
      <c r="I6" s="58"/>
    </row>
    <row r="7" spans="1:9" x14ac:dyDescent="0.2">
      <c r="A7" s="21" t="s">
        <v>43</v>
      </c>
      <c r="E7" s="58"/>
      <c r="G7" s="58"/>
      <c r="H7" s="58"/>
      <c r="I7" s="58"/>
    </row>
    <row r="8" spans="1:9" x14ac:dyDescent="0.2">
      <c r="A8" s="37" t="s">
        <v>44</v>
      </c>
      <c r="C8" s="37">
        <f>SUM(D8:I8)</f>
        <v>0</v>
      </c>
      <c r="E8" s="58">
        <v>0</v>
      </c>
      <c r="G8" s="58">
        <f>'resultaatbestemming 2019'!Q4</f>
        <v>-201</v>
      </c>
      <c r="H8" s="58"/>
      <c r="I8" s="58">
        <v>201</v>
      </c>
    </row>
    <row r="9" spans="1:9" x14ac:dyDescent="0.2">
      <c r="A9" s="37" t="s">
        <v>21</v>
      </c>
      <c r="C9" s="37">
        <f>SUM(D9:I9)</f>
        <v>6648</v>
      </c>
      <c r="E9" s="58">
        <v>0</v>
      </c>
      <c r="G9" s="58">
        <v>0</v>
      </c>
      <c r="H9" s="58"/>
      <c r="I9" s="58">
        <v>6648</v>
      </c>
    </row>
    <row r="10" spans="1:9" x14ac:dyDescent="0.2">
      <c r="A10" s="37" t="s">
        <v>17</v>
      </c>
      <c r="C10" s="37">
        <f>SUM(D10:I10)</f>
        <v>10451</v>
      </c>
      <c r="E10" s="58">
        <v>0</v>
      </c>
      <c r="G10" s="58">
        <v>0</v>
      </c>
      <c r="H10" s="58"/>
      <c r="I10" s="58">
        <v>10451</v>
      </c>
    </row>
    <row r="11" spans="1:9" x14ac:dyDescent="0.2">
      <c r="E11" s="58"/>
      <c r="G11" s="58"/>
      <c r="H11" s="58"/>
      <c r="I11" s="58"/>
    </row>
    <row r="12" spans="1:9" s="21" customFormat="1" x14ac:dyDescent="0.2">
      <c r="A12" s="21" t="s">
        <v>45</v>
      </c>
      <c r="E12" s="59"/>
      <c r="G12" s="59"/>
      <c r="H12" s="59"/>
      <c r="I12" s="59"/>
    </row>
    <row r="13" spans="1:9" s="45" customFormat="1" x14ac:dyDescent="0.2">
      <c r="A13" s="45" t="s">
        <v>46</v>
      </c>
      <c r="C13" s="37">
        <f>SUM(D13:I13)</f>
        <v>5672</v>
      </c>
      <c r="E13" s="60">
        <v>0</v>
      </c>
      <c r="G13" s="60">
        <v>0</v>
      </c>
      <c r="H13" s="60"/>
      <c r="I13" s="60">
        <v>5672</v>
      </c>
    </row>
    <row r="14" spans="1:9" x14ac:dyDescent="0.2">
      <c r="A14" s="37" t="s">
        <v>47</v>
      </c>
      <c r="C14" s="37">
        <f>SUM(D14:I14)</f>
        <v>18891</v>
      </c>
      <c r="E14" s="58">
        <v>0</v>
      </c>
      <c r="G14" s="58">
        <f>'resultaatbestemming 2019'!Q7</f>
        <v>-298</v>
      </c>
      <c r="H14" s="58"/>
      <c r="I14" s="58">
        <v>19189</v>
      </c>
    </row>
    <row r="15" spans="1:9" x14ac:dyDescent="0.2">
      <c r="A15" s="37" t="s">
        <v>48</v>
      </c>
      <c r="C15" s="37">
        <f>SUM(D15:I15)</f>
        <v>3935</v>
      </c>
      <c r="E15" s="58">
        <v>0</v>
      </c>
      <c r="G15" s="58">
        <f>'resultaatbestemming 2019'!Q8</f>
        <v>-2900</v>
      </c>
      <c r="H15" s="58"/>
      <c r="I15" s="58">
        <v>6835</v>
      </c>
    </row>
    <row r="16" spans="1:9" x14ac:dyDescent="0.2">
      <c r="A16" s="37" t="s">
        <v>101</v>
      </c>
      <c r="C16" s="37">
        <f>SUM(D16:I16)</f>
        <v>14404</v>
      </c>
      <c r="E16" s="58">
        <f>'resultaatbestemming 2019'!Q9</f>
        <v>14404</v>
      </c>
      <c r="G16" s="58">
        <v>0</v>
      </c>
      <c r="H16" s="58"/>
      <c r="I16" s="58">
        <v>0</v>
      </c>
    </row>
    <row r="17" spans="1:9" x14ac:dyDescent="0.2">
      <c r="E17" s="58"/>
      <c r="G17" s="58"/>
      <c r="H17" s="58"/>
      <c r="I17" s="58"/>
    </row>
    <row r="18" spans="1:9" s="45" customFormat="1" x14ac:dyDescent="0.2">
      <c r="A18" s="45" t="s">
        <v>49</v>
      </c>
      <c r="C18" s="37">
        <f>SUM(D18:I18)</f>
        <v>93052</v>
      </c>
      <c r="E18" s="45">
        <f>'resultaatbestemming 2019'!Q11</f>
        <v>8052</v>
      </c>
      <c r="G18" s="60">
        <v>0</v>
      </c>
      <c r="H18" s="60"/>
      <c r="I18" s="60">
        <v>85000</v>
      </c>
    </row>
    <row r="19" spans="1:9" x14ac:dyDescent="0.2">
      <c r="G19" s="58"/>
      <c r="H19" s="58"/>
      <c r="I19" s="58"/>
    </row>
    <row r="20" spans="1:9" ht="17" thickBot="1" x14ac:dyDescent="0.25">
      <c r="C20" s="61">
        <f>SUM(C3:C19)</f>
        <v>177106</v>
      </c>
      <c r="I20" s="61">
        <f>SUM(I3:I19)</f>
        <v>193049</v>
      </c>
    </row>
    <row r="21" spans="1:9" ht="17" thickTop="1" x14ac:dyDescent="0.2"/>
  </sheetData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workbookViewId="0">
      <selection activeCell="J35" sqref="J35"/>
    </sheetView>
  </sheetViews>
  <sheetFormatPr baseColWidth="10" defaultRowHeight="16" x14ac:dyDescent="0.2"/>
  <cols>
    <col min="1" max="1" width="55.83203125" customWidth="1"/>
    <col min="2" max="2" width="3.83203125" customWidth="1"/>
    <col min="4" max="5" width="3.83203125" customWidth="1"/>
    <col min="6" max="6" width="55.83203125" customWidth="1"/>
    <col min="7" max="7" width="3.83203125" customWidth="1"/>
    <col min="9" max="9" width="3.83203125" customWidth="1"/>
  </cols>
  <sheetData>
    <row r="1" spans="1:8" x14ac:dyDescent="0.2">
      <c r="A1" s="1" t="s">
        <v>76</v>
      </c>
    </row>
    <row r="2" spans="1:8" x14ac:dyDescent="0.2">
      <c r="C2" s="4" t="s">
        <v>50</v>
      </c>
      <c r="E2" s="36"/>
      <c r="H2" s="4" t="s">
        <v>51</v>
      </c>
    </row>
    <row r="3" spans="1:8" x14ac:dyDescent="0.2">
      <c r="E3" s="36"/>
    </row>
    <row r="4" spans="1:8" hidden="1" x14ac:dyDescent="0.2">
      <c r="A4" t="s">
        <v>46</v>
      </c>
      <c r="C4" s="9">
        <v>9018</v>
      </c>
      <c r="E4" s="36"/>
      <c r="F4" t="s">
        <v>46</v>
      </c>
      <c r="H4" s="9">
        <v>11000</v>
      </c>
    </row>
    <row r="5" spans="1:8" hidden="1" x14ac:dyDescent="0.2">
      <c r="A5" t="s">
        <v>52</v>
      </c>
      <c r="C5" s="9">
        <v>50048</v>
      </c>
      <c r="E5" s="36"/>
      <c r="F5" t="s">
        <v>52</v>
      </c>
      <c r="H5" s="9">
        <v>37248</v>
      </c>
    </row>
    <row r="6" spans="1:8" hidden="1" x14ac:dyDescent="0.2">
      <c r="A6" t="s">
        <v>53</v>
      </c>
      <c r="C6" s="9">
        <v>6000</v>
      </c>
      <c r="E6" s="36"/>
      <c r="F6" t="s">
        <v>53</v>
      </c>
      <c r="H6" s="9">
        <v>5000</v>
      </c>
    </row>
    <row r="7" spans="1:8" hidden="1" x14ac:dyDescent="0.2">
      <c r="A7" t="s">
        <v>54</v>
      </c>
      <c r="C7" s="9">
        <v>5750</v>
      </c>
      <c r="E7" s="36"/>
      <c r="F7" t="s">
        <v>54</v>
      </c>
      <c r="H7" s="9">
        <v>0</v>
      </c>
    </row>
    <row r="8" spans="1:8" x14ac:dyDescent="0.2">
      <c r="A8" s="38" t="s">
        <v>15</v>
      </c>
      <c r="C8" s="9">
        <f>SUM(C4:C7)</f>
        <v>70816</v>
      </c>
      <c r="E8" s="36"/>
      <c r="F8" s="38" t="s">
        <v>16</v>
      </c>
      <c r="H8" s="9">
        <f>SUM(H4:H7)</f>
        <v>53248</v>
      </c>
    </row>
    <row r="9" spans="1:8" x14ac:dyDescent="0.2">
      <c r="C9" s="9"/>
      <c r="E9" s="36"/>
      <c r="H9" s="9"/>
    </row>
    <row r="10" spans="1:8" hidden="1" x14ac:dyDescent="0.2">
      <c r="A10" t="s">
        <v>19</v>
      </c>
      <c r="C10" s="9">
        <v>5500</v>
      </c>
      <c r="E10" s="36"/>
      <c r="H10" s="9"/>
    </row>
    <row r="11" spans="1:8" hidden="1" x14ac:dyDescent="0.2">
      <c r="A11" t="s">
        <v>21</v>
      </c>
      <c r="C11" s="9">
        <v>8400</v>
      </c>
      <c r="E11" s="36"/>
      <c r="H11" s="9"/>
    </row>
    <row r="12" spans="1:8" hidden="1" x14ac:dyDescent="0.2">
      <c r="A12" t="s">
        <v>20</v>
      </c>
      <c r="C12" s="9">
        <v>8134</v>
      </c>
      <c r="E12" s="36"/>
      <c r="H12" s="9"/>
    </row>
    <row r="13" spans="1:8" x14ac:dyDescent="0.2">
      <c r="A13" s="38" t="s">
        <v>55</v>
      </c>
      <c r="C13" s="9">
        <f>SUM(C10:C12)</f>
        <v>22034</v>
      </c>
      <c r="E13" s="36"/>
      <c r="F13" s="7" t="s">
        <v>57</v>
      </c>
      <c r="H13" s="9">
        <v>48000</v>
      </c>
    </row>
    <row r="14" spans="1:8" x14ac:dyDescent="0.2">
      <c r="C14" s="9"/>
      <c r="E14" s="36"/>
      <c r="H14" s="9"/>
    </row>
    <row r="15" spans="1:8" hidden="1" x14ac:dyDescent="0.2">
      <c r="A15" t="s">
        <v>78</v>
      </c>
      <c r="C15" s="9">
        <v>5100</v>
      </c>
      <c r="E15" s="36"/>
      <c r="F15" t="s">
        <v>58</v>
      </c>
      <c r="H15" s="9">
        <v>2500</v>
      </c>
    </row>
    <row r="16" spans="1:8" hidden="1" x14ac:dyDescent="0.2">
      <c r="A16" t="s">
        <v>79</v>
      </c>
      <c r="C16" s="9">
        <v>24053</v>
      </c>
      <c r="E16" s="36"/>
      <c r="F16" t="s">
        <v>59</v>
      </c>
      <c r="H16" s="9">
        <v>24053</v>
      </c>
    </row>
    <row r="17" spans="1:8" hidden="1" x14ac:dyDescent="0.2">
      <c r="A17" t="s">
        <v>80</v>
      </c>
      <c r="C17" s="9">
        <v>11000</v>
      </c>
      <c r="E17" s="36"/>
      <c r="F17" t="s">
        <v>77</v>
      </c>
      <c r="H17" s="9">
        <v>4344</v>
      </c>
    </row>
    <row r="18" spans="1:8" hidden="1" x14ac:dyDescent="0.2">
      <c r="A18" t="s">
        <v>56</v>
      </c>
      <c r="C18" s="9">
        <v>4000</v>
      </c>
      <c r="E18" s="36"/>
      <c r="F18" t="s">
        <v>60</v>
      </c>
      <c r="H18" s="9">
        <v>2935</v>
      </c>
    </row>
    <row r="19" spans="1:8" x14ac:dyDescent="0.2">
      <c r="A19" s="38" t="s">
        <v>24</v>
      </c>
      <c r="C19" s="9">
        <f>SUM(C15:C18)</f>
        <v>44153</v>
      </c>
      <c r="E19" s="36"/>
      <c r="F19" s="7" t="s">
        <v>61</v>
      </c>
      <c r="H19" s="9">
        <f>SUM(H15:H18)</f>
        <v>33832</v>
      </c>
    </row>
    <row r="20" spans="1:8" x14ac:dyDescent="0.2">
      <c r="A20" s="38"/>
      <c r="C20" s="9"/>
      <c r="E20" s="36"/>
    </row>
    <row r="21" spans="1:8" x14ac:dyDescent="0.2">
      <c r="A21" s="7" t="s">
        <v>35</v>
      </c>
      <c r="C21" s="9">
        <v>2935</v>
      </c>
      <c r="E21" s="36"/>
    </row>
    <row r="22" spans="1:8" x14ac:dyDescent="0.2">
      <c r="C22" s="9"/>
      <c r="E22" s="36"/>
    </row>
    <row r="23" spans="1:8" x14ac:dyDescent="0.2">
      <c r="A23" s="7" t="s">
        <v>62</v>
      </c>
      <c r="C23" s="9">
        <v>2799</v>
      </c>
      <c r="E23" s="36"/>
      <c r="F23" s="7" t="s">
        <v>63</v>
      </c>
      <c r="H23" s="9">
        <v>7500</v>
      </c>
    </row>
    <row r="24" spans="1:8" x14ac:dyDescent="0.2">
      <c r="C24" s="9"/>
      <c r="E24" s="36"/>
      <c r="H24" s="9"/>
    </row>
    <row r="25" spans="1:8" s="1" customFormat="1" x14ac:dyDescent="0.2">
      <c r="A25" s="1" t="s">
        <v>27</v>
      </c>
      <c r="C25" s="64">
        <f>C8+C13+C19+C21+C23</f>
        <v>142737</v>
      </c>
      <c r="E25" s="49"/>
      <c r="F25" s="1" t="s">
        <v>28</v>
      </c>
      <c r="H25" s="64">
        <f>H8+H13+H19+H23</f>
        <v>142580</v>
      </c>
    </row>
    <row r="29" spans="1:8" x14ac:dyDescent="0.2">
      <c r="C29" s="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belangenb &amp; veiligheid</vt:lpstr>
      <vt:lpstr>ontmoeting &amp; empowerment</vt:lpstr>
      <vt:lpstr>voorlichting</vt:lpstr>
      <vt:lpstr>vereniging</vt:lpstr>
      <vt:lpstr>balans 2019</vt:lpstr>
      <vt:lpstr>baten &amp; lasten 2019</vt:lpstr>
      <vt:lpstr>resultaatbestemming 2019</vt:lpstr>
      <vt:lpstr>vermogen 2019</vt:lpstr>
      <vt:lpstr>begroting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Dymfke van Lanen</dc:creator>
  <cp:lastModifiedBy>Dymfke van Lanen</cp:lastModifiedBy>
  <dcterms:created xsi:type="dcterms:W3CDTF">2019-05-07T21:03:55Z</dcterms:created>
  <dcterms:modified xsi:type="dcterms:W3CDTF">2020-06-03T19:44:56Z</dcterms:modified>
</cp:coreProperties>
</file>