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cocamsterdam.sharepoint.com/sites/PenningmeestersCoCAmsterdam/Gedeelde documenten/General/2026/Budget/"/>
    </mc:Choice>
  </mc:AlternateContent>
  <xr:revisionPtr revIDLastSave="1205" documentId="8_{6CB7281D-5D8A-4A9D-81FB-79183D772940}" xr6:coauthVersionLast="47" xr6:coauthVersionMax="47" xr10:uidLastSave="{80EDE243-852B-487F-803E-0419B2B1A1B5}"/>
  <bookViews>
    <workbookView xWindow="-28920" yWindow="-45" windowWidth="29040" windowHeight="15720" tabRatio="623" xr2:uid="{00000000-000D-0000-FFFF-FFFF00000000}"/>
  </bookViews>
  <sheets>
    <sheet name="Overzicht 2026" sheetId="1" r:id="rId1"/>
    <sheet name="ontmoeting-empowerment-welzijn" sheetId="6" r:id="rId2"/>
    <sheet name="veiligheid-belangenbehartiging" sheetId="9" r:id="rId3"/>
    <sheet name="voorlichting" sheetId="3" r:id="rId4"/>
    <sheet name="stadsambassadeurs 2018" sheetId="2" state="hidden" r:id="rId5"/>
  </sheets>
  <definedNames>
    <definedName name="_xlnm.Print_Area" localSheetId="3">voorlichting!$A$1:$L$15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D9" i="6"/>
  <c r="D11" i="6"/>
  <c r="D12" i="6"/>
  <c r="D31" i="1"/>
  <c r="AQ18" i="6" l="1"/>
  <c r="D13" i="1"/>
  <c r="D15" i="1"/>
  <c r="O44" i="1" l="1"/>
  <c r="D8" i="1"/>
  <c r="CU5" i="6"/>
  <c r="CU4" i="6"/>
  <c r="AW23" i="6"/>
  <c r="AE11" i="6"/>
  <c r="V11" i="6"/>
  <c r="CU18" i="6"/>
  <c r="CU17" i="6"/>
  <c r="CU16" i="6"/>
  <c r="CU11" i="6"/>
  <c r="CU10" i="6"/>
  <c r="CR18" i="6"/>
  <c r="CQ18" i="6"/>
  <c r="CO18" i="6"/>
  <c r="CR12" i="6"/>
  <c r="CQ12" i="6"/>
  <c r="CO12" i="6"/>
  <c r="D21" i="9"/>
  <c r="H8" i="1"/>
  <c r="S9" i="1"/>
  <c r="H9" i="1"/>
  <c r="AQ11" i="6"/>
  <c r="AH11" i="6"/>
  <c r="P16" i="6"/>
  <c r="Y11" i="6"/>
  <c r="AZ9" i="6"/>
  <c r="F31" i="9"/>
  <c r="BF11" i="6"/>
  <c r="H23" i="1"/>
  <c r="Q44" i="1" l="1"/>
  <c r="AY19" i="6"/>
  <c r="F18" i="6"/>
  <c r="CJ18" i="6" l="1"/>
  <c r="CI18" i="6"/>
  <c r="CG18" i="6"/>
  <c r="CJ12" i="6"/>
  <c r="CI12" i="6"/>
  <c r="CG12" i="6"/>
  <c r="BX9" i="6"/>
  <c r="D25" i="9" l="1"/>
  <c r="CA18" i="6" l="1"/>
  <c r="BZ18" i="6"/>
  <c r="BX18" i="6"/>
  <c r="CA12" i="6"/>
  <c r="BZ12" i="6"/>
  <c r="BX12" i="6"/>
  <c r="AN11" i="6"/>
  <c r="M11" i="6"/>
  <c r="D31" i="9"/>
  <c r="BO18" i="6" l="1"/>
  <c r="BF18" i="6"/>
  <c r="AW19" i="6"/>
  <c r="AE18" i="6"/>
  <c r="V18" i="6"/>
  <c r="M18" i="6"/>
  <c r="D18" i="6"/>
  <c r="BR18" i="6"/>
  <c r="BQ18" i="6"/>
  <c r="BI18" i="6"/>
  <c r="BH18" i="6"/>
  <c r="AZ19" i="6"/>
  <c r="AP18" i="6"/>
  <c r="AN18" i="6"/>
  <c r="AH18" i="6"/>
  <c r="AG18" i="6"/>
  <c r="Y18" i="6"/>
  <c r="X18" i="6"/>
  <c r="P18" i="6"/>
  <c r="O18" i="6"/>
  <c r="G18" i="6"/>
  <c r="S7" i="1" l="1"/>
  <c r="S10" i="1" s="1"/>
  <c r="Q7" i="1"/>
  <c r="O7" i="1"/>
  <c r="D6" i="9" l="1"/>
  <c r="BR12" i="6"/>
  <c r="BQ12" i="6"/>
  <c r="BO12" i="6" l="1"/>
  <c r="F11" i="3" l="1"/>
  <c r="F25" i="9"/>
  <c r="H11" i="3" l="1"/>
  <c r="AZ12" i="6"/>
  <c r="AQ12" i="6"/>
  <c r="AH12" i="6"/>
  <c r="G12" i="6"/>
  <c r="P12" i="6"/>
  <c r="BI12" i="6"/>
  <c r="BH12" i="6"/>
  <c r="AY12" i="6"/>
  <c r="AP12" i="6"/>
  <c r="AG12" i="6"/>
  <c r="Y12" i="6"/>
  <c r="X12" i="6"/>
  <c r="H7" i="1" l="1"/>
  <c r="F7" i="1"/>
  <c r="BF12" i="6" l="1"/>
  <c r="F6" i="9" l="1"/>
  <c r="H6" i="9"/>
  <c r="J8" i="9"/>
  <c r="J6" i="9" l="1"/>
  <c r="S44" i="1" l="1"/>
  <c r="S33" i="1" s="1"/>
  <c r="F23" i="1" l="1"/>
  <c r="D23" i="1" l="1"/>
  <c r="D11" i="3" l="1"/>
  <c r="O9" i="1" l="1"/>
  <c r="AW12" i="6"/>
  <c r="AN12" i="6"/>
  <c r="M12" i="6"/>
  <c r="V12" i="6"/>
  <c r="AE12" i="6"/>
  <c r="D7" i="3"/>
  <c r="D9" i="1" s="1"/>
  <c r="H13" i="9"/>
  <c r="F13" i="9"/>
  <c r="D13" i="9"/>
  <c r="Q9" i="1"/>
  <c r="F16" i="1"/>
  <c r="F7" i="3"/>
  <c r="F9" i="1" s="1"/>
  <c r="H7" i="3"/>
  <c r="H16" i="1"/>
  <c r="Q8" i="1"/>
  <c r="O8" i="1"/>
  <c r="H15" i="9"/>
  <c r="D11" i="2"/>
  <c r="H11" i="2"/>
  <c r="F11" i="2"/>
  <c r="H16" i="2"/>
  <c r="H15" i="2"/>
  <c r="H14" i="2"/>
  <c r="D17" i="2"/>
  <c r="F17" i="2"/>
  <c r="J11" i="3"/>
  <c r="J6" i="3"/>
  <c r="CU9" i="6" l="1"/>
  <c r="D7" i="1"/>
  <c r="Q10" i="1"/>
  <c r="Q33" i="1" s="1"/>
  <c r="H30" i="9"/>
  <c r="H31" i="9"/>
  <c r="F30" i="9"/>
  <c r="D30" i="9"/>
  <c r="J13" i="9"/>
  <c r="D16" i="1"/>
  <c r="H17" i="2"/>
  <c r="J25" i="9"/>
  <c r="F8" i="1" l="1"/>
  <c r="F10" i="1" s="1"/>
  <c r="D10" i="1"/>
  <c r="H10" i="1"/>
  <c r="H33" i="1" s="1"/>
  <c r="D29" i="1" l="1"/>
  <c r="D33" i="1" s="1"/>
  <c r="F33" i="1"/>
  <c r="Q35" i="1" s="1"/>
  <c r="Q46" i="1" s="1"/>
  <c r="S35" i="1"/>
  <c r="O51" i="1" s="1"/>
  <c r="O10" i="1"/>
  <c r="O33" i="1" s="1"/>
  <c r="S46" i="1" l="1"/>
  <c r="O35" i="1"/>
  <c r="O52" i="1" l="1"/>
  <c r="O46" i="1"/>
</calcChain>
</file>

<file path=xl/sharedStrings.xml><?xml version="1.0" encoding="utf-8"?>
<sst xmlns="http://schemas.openxmlformats.org/spreadsheetml/2006/main" count="307" uniqueCount="134">
  <si>
    <t>grootboekrek</t>
  </si>
  <si>
    <t>Budget 2025</t>
  </si>
  <si>
    <t>opmerkingen</t>
  </si>
  <si>
    <t>Lasten</t>
  </si>
  <si>
    <t>Baten</t>
  </si>
  <si>
    <t>Directe lasten Thema's</t>
  </si>
  <si>
    <t>zie aparte werkbladen</t>
  </si>
  <si>
    <t>Baten Thema's</t>
  </si>
  <si>
    <t>Ontmoeting, Empowerment &amp; Welzijn</t>
  </si>
  <si>
    <t>Veiligheid &amp; Belangenbehartiging</t>
  </si>
  <si>
    <t>Voorlichting</t>
  </si>
  <si>
    <t>Verenigingslasten</t>
  </si>
  <si>
    <t>Communicatie</t>
  </si>
  <si>
    <t>5330, 5700??</t>
  </si>
  <si>
    <t>Baten ledencontributie</t>
  </si>
  <si>
    <t>Organisatie- en bureaulasten</t>
  </si>
  <si>
    <t>Secretariaat</t>
  </si>
  <si>
    <t>4400, 4420</t>
  </si>
  <si>
    <t>Inzet bestemmingsreserve tbv organisatie-ontwikkeling (legaat)</t>
  </si>
  <si>
    <t>Deel ontvangen legaat</t>
  </si>
  <si>
    <t>IT</t>
  </si>
  <si>
    <t>4430, 4610</t>
  </si>
  <si>
    <t>Inzet bestemmingsreserve ten bate van communicatie</t>
  </si>
  <si>
    <t>Externe ondersteuning</t>
  </si>
  <si>
    <t>Gayle</t>
  </si>
  <si>
    <t>Inzet bestemmingsreserve ten bate van interne intitiatieven</t>
  </si>
  <si>
    <t>Overige bureaukosten</t>
  </si>
  <si>
    <t xml:space="preserve">4440,4410,4340, 4480, 4490, 4495 </t>
  </si>
  <si>
    <t>Inzet bestemmingsreserve ten bate van externe intitiatieven</t>
  </si>
  <si>
    <t>Overige organisatiekosten</t>
  </si>
  <si>
    <t>5310, 5350 (algemene kosten, vergader-bestuurskosten)</t>
  </si>
  <si>
    <t>Inzet bestemmingsreserve Under Armour</t>
  </si>
  <si>
    <t>Inzet bestemmingsreserve Shakespeare club</t>
  </si>
  <si>
    <t>Bijdrages aan externe initiatieven</t>
  </si>
  <si>
    <t xml:space="preserve">Lasten Shakespeare Club </t>
  </si>
  <si>
    <t>Baten Shakespeare Club</t>
  </si>
  <si>
    <t>Onvoorziene kosten 2%</t>
  </si>
  <si>
    <t>Overige inkomsten</t>
  </si>
  <si>
    <t>7027, 8330</t>
  </si>
  <si>
    <t>Totale lasten</t>
  </si>
  <si>
    <t>Totale baten</t>
  </si>
  <si>
    <t>Verwacht resultaat</t>
  </si>
  <si>
    <t>Ontwikkeling vermogen</t>
  </si>
  <si>
    <t>Verwachte stand 31 december 2025</t>
  </si>
  <si>
    <t>gbrek</t>
  </si>
  <si>
    <t>Café Oke</t>
  </si>
  <si>
    <t>Jong &amp; Out</t>
  </si>
  <si>
    <t>COC Senioren</t>
  </si>
  <si>
    <t>Auti-Roze</t>
  </si>
  <si>
    <t>Wereldcafe</t>
  </si>
  <si>
    <t>Cocktail</t>
  </si>
  <si>
    <t>Expreszo (YoungPlus)</t>
  </si>
  <si>
    <t>Levensbeschouwing</t>
  </si>
  <si>
    <t>DOC bijeenkomsten per jaar</t>
  </si>
  <si>
    <t>Verwacht aantal deeln per keer</t>
  </si>
  <si>
    <t>Kosten werkgroep</t>
  </si>
  <si>
    <t xml:space="preserve">Kosten werkgroep </t>
  </si>
  <si>
    <t>Kosten</t>
  </si>
  <si>
    <t>Activiteitenlasten</t>
  </si>
  <si>
    <t>Events</t>
  </si>
  <si>
    <t>Activiteiten</t>
  </si>
  <si>
    <t>Begroting 2025</t>
  </si>
  <si>
    <t>Reiskosten deelnemers</t>
  </si>
  <si>
    <t>Ruimtegebruik</t>
  </si>
  <si>
    <t>Inkomsten werkgroep</t>
  </si>
  <si>
    <t>Opbrengsten</t>
  </si>
  <si>
    <t>COC NL</t>
  </si>
  <si>
    <t>Overige inkomsten: eigen bijdrages</t>
  </si>
  <si>
    <t>Overige inkomsten: subsidie</t>
  </si>
  <si>
    <t>Inkomsten Events</t>
  </si>
  <si>
    <t>Inkomsten reiskosten</t>
  </si>
  <si>
    <t>%</t>
  </si>
  <si>
    <t xml:space="preserve">Veiligheid </t>
  </si>
  <si>
    <t>Weerbaarheidstrainingen</t>
  </si>
  <si>
    <t>Overige kosten</t>
  </si>
  <si>
    <t>Opbrengsten: OCW subsidie weerbaarheid</t>
  </si>
  <si>
    <t>Amsterdam Pink Panel (Stef)</t>
  </si>
  <si>
    <t>nvt</t>
  </si>
  <si>
    <t>Stadscoördinatoren</t>
  </si>
  <si>
    <t>Amsterdam Oost (Hein, Marjan)</t>
  </si>
  <si>
    <t>Amsterdam Nieuw-West (Pim Ligtvoet)</t>
  </si>
  <si>
    <t>Almere (Mario)</t>
  </si>
  <si>
    <t>Amstelveen (Piet)</t>
  </si>
  <si>
    <t>Centrum</t>
  </si>
  <si>
    <t>Zuid (Michel)</t>
  </si>
  <si>
    <t>Overige gebieden</t>
  </si>
  <si>
    <t>Totale kosten Belangenbehartiging</t>
  </si>
  <si>
    <t>Totale opbrengsten Belangenbehartiging</t>
  </si>
  <si>
    <t>Opbrengsten:</t>
  </si>
  <si>
    <t>Bijdrages scholen</t>
  </si>
  <si>
    <t>Stadsambassadeurs 2018</t>
  </si>
  <si>
    <t>begroting</t>
  </si>
  <si>
    <t>2e trimester</t>
  </si>
  <si>
    <t>prognose</t>
  </si>
  <si>
    <t>Activiteitenlasten Stadsdeel Noord</t>
  </si>
  <si>
    <t>Activiteitenlasten Stadsdeel West</t>
  </si>
  <si>
    <t>Activiteitenlasten Stadsdeel Nieuw-West</t>
  </si>
  <si>
    <t>Activiteitenlasten Stadsdeel Zuid</t>
  </si>
  <si>
    <t>Activiteitenlasten Stadsdeel Oost</t>
  </si>
  <si>
    <t>Activiteitenlasten Stadsdeel Zuidoost</t>
  </si>
  <si>
    <t>Activiteitenlasten overig Groot Amsterdam</t>
  </si>
  <si>
    <t>Subsidies</t>
  </si>
  <si>
    <t>Gemeente Amsterdam / Stadsdeel Oost</t>
  </si>
  <si>
    <t>Gemeente Amsterdam / Stadsdeel West</t>
  </si>
  <si>
    <t>Gemeente Amsterdam / Stadsdeel Nieuw West</t>
  </si>
  <si>
    <t>Budget 2026</t>
  </si>
  <si>
    <t>Prognose 2025</t>
  </si>
  <si>
    <t>Ontmoeting, Empowerment &amp; Welzijn 2026</t>
  </si>
  <si>
    <t>RITA CC</t>
  </si>
  <si>
    <t>DOC</t>
  </si>
  <si>
    <t>Begroting 2026</t>
  </si>
  <si>
    <t>Vrouwen</t>
  </si>
  <si>
    <t>Sociale activiteiten</t>
  </si>
  <si>
    <t>Werving nieuwe leden APP</t>
  </si>
  <si>
    <t>RITA CC Bijeenkomsten</t>
  </si>
  <si>
    <t>DOC Bijeenkomsten</t>
  </si>
  <si>
    <t>COC Amsterdam e.o. begroting 2026</t>
  </si>
  <si>
    <t>Donaties</t>
  </si>
  <si>
    <t>Financiële baten &amp; lasten</t>
  </si>
  <si>
    <t>Bijdrage Vondel Huur</t>
  </si>
  <si>
    <t>Onttrekking bestemmingreserves</t>
  </si>
  <si>
    <t>Verwacht resultaat na inzet bestemmingsreserves</t>
  </si>
  <si>
    <t>Bi-cultureel (Hindostaans &amp; Queer)</t>
  </si>
  <si>
    <t>Studenten (ASV Gay)</t>
  </si>
  <si>
    <t>Stand 31 december 2024</t>
  </si>
  <si>
    <t>Verwachte stand 31 december 2026</t>
  </si>
  <si>
    <t xml:space="preserve">Scholing vrijwilligers </t>
  </si>
  <si>
    <t>(Sociale) activiteiten leden en vrijwilligers (incl. 80 jaar COC)</t>
  </si>
  <si>
    <t>Alliantie Art of Care*</t>
  </si>
  <si>
    <t xml:space="preserve">* Onder voorbehoud van toekenning subsidie alliantieregeling gemeente Amsterdam </t>
  </si>
  <si>
    <t>Definitief voorstel ALV 11-12-2025</t>
  </si>
  <si>
    <t>Veiligheid &amp; Belangenbehartiging 2026</t>
  </si>
  <si>
    <t>Bijdragen scholen per schooljaar 2026-2027 van € 50 naar € 55 verhogen.</t>
  </si>
  <si>
    <t>Voorlichting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</si>
</sst>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_-;_-* #,##0\-;_-* &quot;-&quot;_-;_-@_-"/>
    <numFmt numFmtId="165" formatCode="_ * #,##0_ ;_ * \-#,##0_ ;_ * &quot;-&quot;??_ ;_ @_ "/>
  </numFmts>
  <fonts count="1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72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3" fontId="1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3" fontId="0" fillId="0" borderId="0" xfId="0" applyNumberFormat="1"/>
    <xf numFmtId="3" fontId="4" fillId="0" borderId="0" xfId="0" applyNumberFormat="1" applyFont="1"/>
    <xf numFmtId="3" fontId="1" fillId="0" borderId="0" xfId="0" applyNumberFormat="1" applyFont="1"/>
    <xf numFmtId="3" fontId="2" fillId="0" borderId="0" xfId="0" applyNumberFormat="1" applyFont="1"/>
    <xf numFmtId="3" fontId="5" fillId="0" borderId="0" xfId="0" applyNumberFormat="1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3" fontId="1" fillId="0" borderId="2" xfId="0" applyNumberFormat="1" applyFont="1" applyBorder="1"/>
    <xf numFmtId="0" fontId="3" fillId="0" borderId="0" xfId="0" applyFont="1" applyAlignment="1">
      <alignment horizontal="right"/>
    </xf>
    <xf numFmtId="0" fontId="10" fillId="0" borderId="0" xfId="0" applyFont="1"/>
    <xf numFmtId="9" fontId="0" fillId="0" borderId="0" xfId="0" applyNumberFormat="1"/>
    <xf numFmtId="9" fontId="4" fillId="0" borderId="0" xfId="0" applyNumberFormat="1" applyFont="1"/>
    <xf numFmtId="9" fontId="1" fillId="0" borderId="0" xfId="0" applyNumberFormat="1" applyFont="1"/>
    <xf numFmtId="9" fontId="5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164" fontId="1" fillId="0" borderId="2" xfId="0" applyNumberFormat="1" applyFont="1" applyBorder="1"/>
    <xf numFmtId="164" fontId="0" fillId="0" borderId="2" xfId="0" applyNumberFormat="1" applyBorder="1"/>
    <xf numFmtId="164" fontId="12" fillId="0" borderId="0" xfId="0" applyNumberFormat="1" applyFont="1"/>
    <xf numFmtId="164" fontId="12" fillId="0" borderId="2" xfId="0" applyNumberFormat="1" applyFont="1" applyBorder="1"/>
    <xf numFmtId="164" fontId="14" fillId="0" borderId="0" xfId="0" applyNumberFormat="1" applyFont="1"/>
    <xf numFmtId="3" fontId="3" fillId="0" borderId="0" xfId="0" applyNumberFormat="1" applyFont="1"/>
    <xf numFmtId="164" fontId="14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5" fontId="0" fillId="0" borderId="0" xfId="0" applyNumberFormat="1"/>
    <xf numFmtId="43" fontId="0" fillId="0" borderId="0" xfId="1271" applyFont="1"/>
    <xf numFmtId="165" fontId="0" fillId="0" borderId="0" xfId="1271" applyNumberFormat="1" applyFont="1"/>
    <xf numFmtId="165" fontId="14" fillId="0" borderId="0" xfId="1271" applyNumberFormat="1" applyFont="1"/>
    <xf numFmtId="165" fontId="1" fillId="0" borderId="0" xfId="0" applyNumberFormat="1" applyFont="1"/>
    <xf numFmtId="0" fontId="16" fillId="0" borderId="0" xfId="0" applyFont="1"/>
    <xf numFmtId="164" fontId="4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0" applyFont="1"/>
    <xf numFmtId="164" fontId="3" fillId="0" borderId="0" xfId="0" applyNumberFormat="1" applyFont="1"/>
    <xf numFmtId="164" fontId="3" fillId="0" borderId="2" xfId="0" applyNumberFormat="1" applyFont="1" applyBorder="1"/>
    <xf numFmtId="164" fontId="1" fillId="0" borderId="1" xfId="0" applyNumberFormat="1" applyFont="1" applyBorder="1"/>
    <xf numFmtId="164" fontId="5" fillId="0" borderId="0" xfId="0" applyNumberFormat="1" applyFont="1"/>
    <xf numFmtId="0" fontId="0" fillId="0" borderId="0" xfId="0" applyAlignment="1">
      <alignment horizontal="center"/>
    </xf>
    <xf numFmtId="164" fontId="15" fillId="0" borderId="0" xfId="0" applyNumberFormat="1" applyFont="1"/>
    <xf numFmtId="164" fontId="13" fillId="0" borderId="0" xfId="0" applyNumberFormat="1" applyFont="1"/>
    <xf numFmtId="1" fontId="14" fillId="0" borderId="0" xfId="0" applyNumberFormat="1" applyFont="1"/>
    <xf numFmtId="165" fontId="0" fillId="0" borderId="0" xfId="1271" applyNumberFormat="1" applyFont="1" applyFill="1"/>
    <xf numFmtId="0" fontId="14" fillId="0" borderId="0" xfId="0" applyFont="1"/>
    <xf numFmtId="0" fontId="9" fillId="0" borderId="0" xfId="0" applyFont="1"/>
    <xf numFmtId="165" fontId="14" fillId="0" borderId="0" xfId="1271" applyNumberFormat="1" applyFont="1" applyFill="1"/>
    <xf numFmtId="165" fontId="12" fillId="0" borderId="2" xfId="1271" applyNumberFormat="1" applyFont="1" applyFill="1" applyBorder="1"/>
    <xf numFmtId="43" fontId="3" fillId="0" borderId="0" xfId="1271" applyFont="1"/>
  </cellXfs>
  <cellStyles count="1272">
    <cellStyle name="Gevolgde hyperlink" xfId="176" builtinId="9" hidden="1"/>
    <cellStyle name="Gevolgde hyperlink" xfId="184" builtinId="9" hidden="1"/>
    <cellStyle name="Gevolgde hyperlink" xfId="192" builtinId="9" hidden="1"/>
    <cellStyle name="Gevolgde hyperlink" xfId="200" builtinId="9" hidden="1"/>
    <cellStyle name="Gevolgde hyperlink" xfId="208" builtinId="9" hidden="1"/>
    <cellStyle name="Gevolgde hyperlink" xfId="216" builtinId="9" hidden="1"/>
    <cellStyle name="Gevolgde hyperlink" xfId="224" builtinId="9" hidden="1"/>
    <cellStyle name="Gevolgde hyperlink" xfId="232" builtinId="9" hidden="1"/>
    <cellStyle name="Gevolgde hyperlink" xfId="240" builtinId="9" hidden="1"/>
    <cellStyle name="Gevolgde hyperlink" xfId="248" builtinId="9" hidden="1"/>
    <cellStyle name="Gevolgde hyperlink" xfId="256" builtinId="9" hidden="1"/>
    <cellStyle name="Gevolgde hyperlink" xfId="264" builtinId="9" hidden="1"/>
    <cellStyle name="Gevolgde hyperlink" xfId="272" builtinId="9" hidden="1"/>
    <cellStyle name="Gevolgde hyperlink" xfId="280" builtinId="9" hidden="1"/>
    <cellStyle name="Gevolgde hyperlink" xfId="288" builtinId="9" hidden="1"/>
    <cellStyle name="Gevolgde hyperlink" xfId="296" builtinId="9" hidden="1"/>
    <cellStyle name="Gevolgde hyperlink" xfId="304" builtinId="9" hidden="1"/>
    <cellStyle name="Gevolgde hyperlink" xfId="312" builtinId="9" hidden="1"/>
    <cellStyle name="Gevolgde hyperlink" xfId="320" builtinId="9" hidden="1"/>
    <cellStyle name="Gevolgde hyperlink" xfId="328" builtinId="9" hidden="1"/>
    <cellStyle name="Gevolgde hyperlink" xfId="336" builtinId="9" hidden="1"/>
    <cellStyle name="Gevolgde hyperlink" xfId="344" builtinId="9" hidden="1"/>
    <cellStyle name="Gevolgde hyperlink" xfId="352" builtinId="9" hidden="1"/>
    <cellStyle name="Gevolgde hyperlink" xfId="360" builtinId="9" hidden="1"/>
    <cellStyle name="Gevolgde hyperlink" xfId="368" builtinId="9" hidden="1"/>
    <cellStyle name="Gevolgde hyperlink" xfId="376" builtinId="9" hidden="1"/>
    <cellStyle name="Gevolgde hyperlink" xfId="384" builtinId="9" hidden="1"/>
    <cellStyle name="Gevolgde hyperlink" xfId="392" builtinId="9" hidden="1"/>
    <cellStyle name="Gevolgde hyperlink" xfId="400" builtinId="9" hidden="1"/>
    <cellStyle name="Gevolgde hyperlink" xfId="408" builtinId="9" hidden="1"/>
    <cellStyle name="Gevolgde hyperlink" xfId="416" builtinId="9" hidden="1"/>
    <cellStyle name="Gevolgde hyperlink" xfId="424" builtinId="9" hidden="1"/>
    <cellStyle name="Gevolgde hyperlink" xfId="432" builtinId="9" hidden="1"/>
    <cellStyle name="Gevolgde hyperlink" xfId="440" builtinId="9" hidden="1"/>
    <cellStyle name="Gevolgde hyperlink" xfId="448" builtinId="9" hidden="1"/>
    <cellStyle name="Gevolgde hyperlink" xfId="456" builtinId="9" hidden="1"/>
    <cellStyle name="Gevolgde hyperlink" xfId="464" builtinId="9" hidden="1"/>
    <cellStyle name="Gevolgde hyperlink" xfId="472" builtinId="9" hidden="1"/>
    <cellStyle name="Gevolgde hyperlink" xfId="480" builtinId="9" hidden="1"/>
    <cellStyle name="Gevolgde hyperlink" xfId="488" builtinId="9" hidden="1"/>
    <cellStyle name="Gevolgde hyperlink" xfId="496" builtinId="9" hidden="1"/>
    <cellStyle name="Gevolgde hyperlink" xfId="504" builtinId="9" hidden="1"/>
    <cellStyle name="Gevolgde hyperlink" xfId="512" builtinId="9" hidden="1"/>
    <cellStyle name="Gevolgde hyperlink" xfId="520" builtinId="9" hidden="1"/>
    <cellStyle name="Gevolgde hyperlink" xfId="528" builtinId="9" hidden="1"/>
    <cellStyle name="Gevolgde hyperlink" xfId="536" builtinId="9" hidden="1"/>
    <cellStyle name="Gevolgde hyperlink" xfId="544" builtinId="9" hidden="1"/>
    <cellStyle name="Gevolgde hyperlink" xfId="552" builtinId="9" hidden="1"/>
    <cellStyle name="Gevolgde hyperlink" xfId="560" builtinId="9" hidden="1"/>
    <cellStyle name="Gevolgde hyperlink" xfId="568" builtinId="9" hidden="1"/>
    <cellStyle name="Gevolgde hyperlink" xfId="576" builtinId="9" hidden="1"/>
    <cellStyle name="Gevolgde hyperlink" xfId="584" builtinId="9" hidden="1"/>
    <cellStyle name="Gevolgde hyperlink" xfId="592" builtinId="9" hidden="1"/>
    <cellStyle name="Gevolgde hyperlink" xfId="600" builtinId="9" hidden="1"/>
    <cellStyle name="Gevolgde hyperlink" xfId="608" builtinId="9" hidden="1"/>
    <cellStyle name="Gevolgde hyperlink" xfId="616" builtinId="9" hidden="1"/>
    <cellStyle name="Gevolgde hyperlink" xfId="624" builtinId="9" hidden="1"/>
    <cellStyle name="Gevolgde hyperlink" xfId="632" builtinId="9" hidden="1"/>
    <cellStyle name="Gevolgde hyperlink" xfId="640" builtinId="9" hidden="1"/>
    <cellStyle name="Gevolgde hyperlink" xfId="648" builtinId="9" hidden="1"/>
    <cellStyle name="Gevolgde hyperlink" xfId="656" builtinId="9" hidden="1"/>
    <cellStyle name="Gevolgde hyperlink" xfId="664" builtinId="9" hidden="1"/>
    <cellStyle name="Gevolgde hyperlink" xfId="672" builtinId="9" hidden="1"/>
    <cellStyle name="Gevolgde hyperlink" xfId="680" builtinId="9" hidden="1"/>
    <cellStyle name="Gevolgde hyperlink" xfId="688" builtinId="9" hidden="1"/>
    <cellStyle name="Gevolgde hyperlink" xfId="696" builtinId="9" hidden="1"/>
    <cellStyle name="Gevolgde hyperlink" xfId="704" builtinId="9" hidden="1"/>
    <cellStyle name="Gevolgde hyperlink" xfId="712" builtinId="9" hidden="1"/>
    <cellStyle name="Gevolgde hyperlink" xfId="720" builtinId="9" hidden="1"/>
    <cellStyle name="Gevolgde hyperlink" xfId="728" builtinId="9" hidden="1"/>
    <cellStyle name="Gevolgde hyperlink" xfId="736" builtinId="9" hidden="1"/>
    <cellStyle name="Gevolgde hyperlink" xfId="744" builtinId="9" hidden="1"/>
    <cellStyle name="Gevolgde hyperlink" xfId="752" builtinId="9" hidden="1"/>
    <cellStyle name="Gevolgde hyperlink" xfId="760" builtinId="9" hidden="1"/>
    <cellStyle name="Gevolgde hyperlink" xfId="768" builtinId="9" hidden="1"/>
    <cellStyle name="Gevolgde hyperlink" xfId="776" builtinId="9" hidden="1"/>
    <cellStyle name="Gevolgde hyperlink" xfId="784" builtinId="9" hidden="1"/>
    <cellStyle name="Gevolgde hyperlink" xfId="792" builtinId="9" hidden="1"/>
    <cellStyle name="Gevolgde hyperlink" xfId="800" builtinId="9" hidden="1"/>
    <cellStyle name="Gevolgde hyperlink" xfId="808" builtinId="9" hidden="1"/>
    <cellStyle name="Gevolgde hyperlink" xfId="816" builtinId="9" hidden="1"/>
    <cellStyle name="Gevolgde hyperlink" xfId="824" builtinId="9" hidden="1"/>
    <cellStyle name="Gevolgde hyperlink" xfId="832" builtinId="9" hidden="1"/>
    <cellStyle name="Gevolgde hyperlink" xfId="840" builtinId="9" hidden="1"/>
    <cellStyle name="Gevolgde hyperlink" xfId="848" builtinId="9" hidden="1"/>
    <cellStyle name="Gevolgde hyperlink" xfId="856" builtinId="9" hidden="1"/>
    <cellStyle name="Gevolgde hyperlink" xfId="864" builtinId="9" hidden="1"/>
    <cellStyle name="Gevolgde hyperlink" xfId="872" builtinId="9" hidden="1"/>
    <cellStyle name="Gevolgde hyperlink" xfId="880" builtinId="9" hidden="1"/>
    <cellStyle name="Gevolgde hyperlink" xfId="888" builtinId="9" hidden="1"/>
    <cellStyle name="Gevolgde hyperlink" xfId="896" builtinId="9" hidden="1"/>
    <cellStyle name="Gevolgde hyperlink" xfId="904" builtinId="9" hidden="1"/>
    <cellStyle name="Gevolgde hyperlink" xfId="912" builtinId="9" hidden="1"/>
    <cellStyle name="Gevolgde hyperlink" xfId="920" builtinId="9" hidden="1"/>
    <cellStyle name="Gevolgde hyperlink" xfId="928" builtinId="9" hidden="1"/>
    <cellStyle name="Gevolgde hyperlink" xfId="936" builtinId="9" hidden="1"/>
    <cellStyle name="Gevolgde hyperlink" xfId="944" builtinId="9" hidden="1"/>
    <cellStyle name="Gevolgde hyperlink" xfId="952" builtinId="9" hidden="1"/>
    <cellStyle name="Gevolgde hyperlink" xfId="960" builtinId="9" hidden="1"/>
    <cellStyle name="Gevolgde hyperlink" xfId="968" builtinId="9" hidden="1"/>
    <cellStyle name="Gevolgde hyperlink" xfId="976" builtinId="9" hidden="1"/>
    <cellStyle name="Gevolgde hyperlink" xfId="984" builtinId="9" hidden="1"/>
    <cellStyle name="Gevolgde hyperlink" xfId="992" builtinId="9" hidden="1"/>
    <cellStyle name="Gevolgde hyperlink" xfId="1000" builtinId="9" hidden="1"/>
    <cellStyle name="Gevolgde hyperlink" xfId="1008" builtinId="9" hidden="1"/>
    <cellStyle name="Gevolgde hyperlink" xfId="1016" builtinId="9" hidden="1"/>
    <cellStyle name="Gevolgde hyperlink" xfId="1024" builtinId="9" hidden="1"/>
    <cellStyle name="Gevolgde hyperlink" xfId="1032" builtinId="9" hidden="1"/>
    <cellStyle name="Gevolgde hyperlink" xfId="1040" builtinId="9" hidden="1"/>
    <cellStyle name="Gevolgde hyperlink" xfId="1048" builtinId="9" hidden="1"/>
    <cellStyle name="Gevolgde hyperlink" xfId="1056" builtinId="9" hidden="1"/>
    <cellStyle name="Gevolgde hyperlink" xfId="1064" builtinId="9" hidden="1"/>
    <cellStyle name="Gevolgde hyperlink" xfId="1072" builtinId="9" hidden="1"/>
    <cellStyle name="Gevolgde hyperlink" xfId="1080" builtinId="9" hidden="1"/>
    <cellStyle name="Gevolgde hyperlink" xfId="1088" builtinId="9" hidden="1"/>
    <cellStyle name="Gevolgde hyperlink" xfId="1096" builtinId="9" hidden="1"/>
    <cellStyle name="Gevolgde hyperlink" xfId="1104" builtinId="9" hidden="1"/>
    <cellStyle name="Gevolgde hyperlink" xfId="1112" builtinId="9" hidden="1"/>
    <cellStyle name="Gevolgde hyperlink" xfId="1120" builtinId="9" hidden="1"/>
    <cellStyle name="Gevolgde hyperlink" xfId="1128" builtinId="9" hidden="1"/>
    <cellStyle name="Gevolgde hyperlink" xfId="1136" builtinId="9" hidden="1"/>
    <cellStyle name="Gevolgde hyperlink" xfId="1144" builtinId="9" hidden="1"/>
    <cellStyle name="Gevolgde hyperlink" xfId="1152" builtinId="9" hidden="1"/>
    <cellStyle name="Gevolgde hyperlink" xfId="1160" builtinId="9" hidden="1"/>
    <cellStyle name="Gevolgde hyperlink" xfId="1168" builtinId="9" hidden="1"/>
    <cellStyle name="Gevolgde hyperlink" xfId="1176" builtinId="9" hidden="1"/>
    <cellStyle name="Gevolgde hyperlink" xfId="1184" builtinId="9" hidden="1"/>
    <cellStyle name="Gevolgde hyperlink" xfId="1192" builtinId="9" hidden="1"/>
    <cellStyle name="Gevolgde hyperlink" xfId="1200" builtinId="9" hidden="1"/>
    <cellStyle name="Gevolgde hyperlink" xfId="1208" builtinId="9" hidden="1"/>
    <cellStyle name="Gevolgde hyperlink" xfId="1216" builtinId="9" hidden="1"/>
    <cellStyle name="Gevolgde hyperlink" xfId="1224" builtinId="9" hidden="1"/>
    <cellStyle name="Gevolgde hyperlink" xfId="1232" builtinId="9" hidden="1"/>
    <cellStyle name="Gevolgde hyperlink" xfId="1240" builtinId="9" hidden="1"/>
    <cellStyle name="Gevolgde hyperlink" xfId="1248" builtinId="9" hidden="1"/>
    <cellStyle name="Gevolgde hyperlink" xfId="1256" builtinId="9" hidden="1"/>
    <cellStyle name="Gevolgde hyperlink" xfId="1264" builtinId="9" hidden="1"/>
    <cellStyle name="Gevolgde hyperlink" xfId="1270" builtinId="9" hidden="1"/>
    <cellStyle name="Gevolgde hyperlink" xfId="1262" builtinId="9" hidden="1"/>
    <cellStyle name="Gevolgde hyperlink" xfId="1254" builtinId="9" hidden="1"/>
    <cellStyle name="Gevolgde hyperlink" xfId="1246" builtinId="9" hidden="1"/>
    <cellStyle name="Gevolgde hyperlink" xfId="1238" builtinId="9" hidden="1"/>
    <cellStyle name="Gevolgde hyperlink" xfId="1230" builtinId="9" hidden="1"/>
    <cellStyle name="Gevolgde hyperlink" xfId="1222" builtinId="9" hidden="1"/>
    <cellStyle name="Gevolgde hyperlink" xfId="1214" builtinId="9" hidden="1"/>
    <cellStyle name="Gevolgde hyperlink" xfId="1206" builtinId="9" hidden="1"/>
    <cellStyle name="Gevolgde hyperlink" xfId="1198" builtinId="9" hidden="1"/>
    <cellStyle name="Gevolgde hyperlink" xfId="1190" builtinId="9" hidden="1"/>
    <cellStyle name="Gevolgde hyperlink" xfId="1182" builtinId="9" hidden="1"/>
    <cellStyle name="Gevolgde hyperlink" xfId="1174" builtinId="9" hidden="1"/>
    <cellStyle name="Gevolgde hyperlink" xfId="1166" builtinId="9" hidden="1"/>
    <cellStyle name="Gevolgde hyperlink" xfId="1158" builtinId="9" hidden="1"/>
    <cellStyle name="Gevolgde hyperlink" xfId="1150" builtinId="9" hidden="1"/>
    <cellStyle name="Gevolgde hyperlink" xfId="1142" builtinId="9" hidden="1"/>
    <cellStyle name="Gevolgde hyperlink" xfId="1134" builtinId="9" hidden="1"/>
    <cellStyle name="Gevolgde hyperlink" xfId="1126" builtinId="9" hidden="1"/>
    <cellStyle name="Gevolgde hyperlink" xfId="1118" builtinId="9" hidden="1"/>
    <cellStyle name="Gevolgde hyperlink" xfId="1110" builtinId="9" hidden="1"/>
    <cellStyle name="Gevolgde hyperlink" xfId="1102" builtinId="9" hidden="1"/>
    <cellStyle name="Gevolgde hyperlink" xfId="1094" builtinId="9" hidden="1"/>
    <cellStyle name="Gevolgde hyperlink" xfId="1086" builtinId="9" hidden="1"/>
    <cellStyle name="Gevolgde hyperlink" xfId="1078" builtinId="9" hidden="1"/>
    <cellStyle name="Gevolgde hyperlink" xfId="1070" builtinId="9" hidden="1"/>
    <cellStyle name="Gevolgde hyperlink" xfId="1062" builtinId="9" hidden="1"/>
    <cellStyle name="Gevolgde hyperlink" xfId="1054" builtinId="9" hidden="1"/>
    <cellStyle name="Gevolgde hyperlink" xfId="1046" builtinId="9" hidden="1"/>
    <cellStyle name="Gevolgde hyperlink" xfId="1038" builtinId="9" hidden="1"/>
    <cellStyle name="Gevolgde hyperlink" xfId="1030" builtinId="9" hidden="1"/>
    <cellStyle name="Gevolgde hyperlink" xfId="1022" builtinId="9" hidden="1"/>
    <cellStyle name="Gevolgde hyperlink" xfId="1014" builtinId="9" hidden="1"/>
    <cellStyle name="Gevolgde hyperlink" xfId="1006" builtinId="9" hidden="1"/>
    <cellStyle name="Gevolgde hyperlink" xfId="998" builtinId="9" hidden="1"/>
    <cellStyle name="Gevolgde hyperlink" xfId="990" builtinId="9" hidden="1"/>
    <cellStyle name="Gevolgde hyperlink" xfId="982" builtinId="9" hidden="1"/>
    <cellStyle name="Gevolgde hyperlink" xfId="974" builtinId="9" hidden="1"/>
    <cellStyle name="Gevolgde hyperlink" xfId="966" builtinId="9" hidden="1"/>
    <cellStyle name="Gevolgde hyperlink" xfId="958" builtinId="9" hidden="1"/>
    <cellStyle name="Gevolgde hyperlink" xfId="950" builtinId="9" hidden="1"/>
    <cellStyle name="Gevolgde hyperlink" xfId="942" builtinId="9" hidden="1"/>
    <cellStyle name="Gevolgde hyperlink" xfId="934" builtinId="9" hidden="1"/>
    <cellStyle name="Gevolgde hyperlink" xfId="926" builtinId="9" hidden="1"/>
    <cellStyle name="Gevolgde hyperlink" xfId="918" builtinId="9" hidden="1"/>
    <cellStyle name="Gevolgde hyperlink" xfId="910" builtinId="9" hidden="1"/>
    <cellStyle name="Gevolgde hyperlink" xfId="902" builtinId="9" hidden="1"/>
    <cellStyle name="Gevolgde hyperlink" xfId="894" builtinId="9" hidden="1"/>
    <cellStyle name="Gevolgde hyperlink" xfId="886" builtinId="9" hidden="1"/>
    <cellStyle name="Gevolgde hyperlink" xfId="878" builtinId="9" hidden="1"/>
    <cellStyle name="Gevolgde hyperlink" xfId="870" builtinId="9" hidden="1"/>
    <cellStyle name="Gevolgde hyperlink" xfId="862" builtinId="9" hidden="1"/>
    <cellStyle name="Gevolgde hyperlink" xfId="854" builtinId="9" hidden="1"/>
    <cellStyle name="Gevolgde hyperlink" xfId="846" builtinId="9" hidden="1"/>
    <cellStyle name="Gevolgde hyperlink" xfId="838" builtinId="9" hidden="1"/>
    <cellStyle name="Gevolgde hyperlink" xfId="830" builtinId="9" hidden="1"/>
    <cellStyle name="Gevolgde hyperlink" xfId="822" builtinId="9" hidden="1"/>
    <cellStyle name="Gevolgde hyperlink" xfId="814" builtinId="9" hidden="1"/>
    <cellStyle name="Gevolgde hyperlink" xfId="806" builtinId="9" hidden="1"/>
    <cellStyle name="Gevolgde hyperlink" xfId="798" builtinId="9" hidden="1"/>
    <cellStyle name="Gevolgde hyperlink" xfId="790" builtinId="9" hidden="1"/>
    <cellStyle name="Gevolgde hyperlink" xfId="782" builtinId="9" hidden="1"/>
    <cellStyle name="Gevolgde hyperlink" xfId="774" builtinId="9" hidden="1"/>
    <cellStyle name="Gevolgde hyperlink" xfId="766" builtinId="9" hidden="1"/>
    <cellStyle name="Gevolgde hyperlink" xfId="758" builtinId="9" hidden="1"/>
    <cellStyle name="Gevolgde hyperlink" xfId="750" builtinId="9" hidden="1"/>
    <cellStyle name="Gevolgde hyperlink" xfId="742" builtinId="9" hidden="1"/>
    <cellStyle name="Gevolgde hyperlink" xfId="734" builtinId="9" hidden="1"/>
    <cellStyle name="Gevolgde hyperlink" xfId="726" builtinId="9" hidden="1"/>
    <cellStyle name="Gevolgde hyperlink" xfId="718" builtinId="9" hidden="1"/>
    <cellStyle name="Gevolgde hyperlink" xfId="710" builtinId="9" hidden="1"/>
    <cellStyle name="Gevolgde hyperlink" xfId="702" builtinId="9" hidden="1"/>
    <cellStyle name="Gevolgde hyperlink" xfId="694" builtinId="9" hidden="1"/>
    <cellStyle name="Gevolgde hyperlink" xfId="686" builtinId="9" hidden="1"/>
    <cellStyle name="Gevolgde hyperlink" xfId="678" builtinId="9" hidden="1"/>
    <cellStyle name="Gevolgde hyperlink" xfId="670" builtinId="9" hidden="1"/>
    <cellStyle name="Gevolgde hyperlink" xfId="662" builtinId="9" hidden="1"/>
    <cellStyle name="Gevolgde hyperlink" xfId="654" builtinId="9" hidden="1"/>
    <cellStyle name="Gevolgde hyperlink" xfId="646" builtinId="9" hidden="1"/>
    <cellStyle name="Gevolgde hyperlink" xfId="638" builtinId="9" hidden="1"/>
    <cellStyle name="Gevolgde hyperlink" xfId="630" builtinId="9" hidden="1"/>
    <cellStyle name="Gevolgde hyperlink" xfId="622" builtinId="9" hidden="1"/>
    <cellStyle name="Gevolgde hyperlink" xfId="614" builtinId="9" hidden="1"/>
    <cellStyle name="Gevolgde hyperlink" xfId="606" builtinId="9" hidden="1"/>
    <cellStyle name="Gevolgde hyperlink" xfId="598" builtinId="9" hidden="1"/>
    <cellStyle name="Gevolgde hyperlink" xfId="590" builtinId="9" hidden="1"/>
    <cellStyle name="Gevolgde hyperlink" xfId="582" builtinId="9" hidden="1"/>
    <cellStyle name="Gevolgde hyperlink" xfId="574" builtinId="9" hidden="1"/>
    <cellStyle name="Gevolgde hyperlink" xfId="566" builtinId="9" hidden="1"/>
    <cellStyle name="Gevolgde hyperlink" xfId="558" builtinId="9" hidden="1"/>
    <cellStyle name="Gevolgde hyperlink" xfId="550" builtinId="9" hidden="1"/>
    <cellStyle name="Gevolgde hyperlink" xfId="542" builtinId="9" hidden="1"/>
    <cellStyle name="Gevolgde hyperlink" xfId="534" builtinId="9" hidden="1"/>
    <cellStyle name="Gevolgde hyperlink" xfId="526" builtinId="9" hidden="1"/>
    <cellStyle name="Gevolgde hyperlink" xfId="518" builtinId="9" hidden="1"/>
    <cellStyle name="Gevolgde hyperlink" xfId="510" builtinId="9" hidden="1"/>
    <cellStyle name="Gevolgde hyperlink" xfId="502" builtinId="9" hidden="1"/>
    <cellStyle name="Gevolgde hyperlink" xfId="494" builtinId="9" hidden="1"/>
    <cellStyle name="Gevolgde hyperlink" xfId="486" builtinId="9" hidden="1"/>
    <cellStyle name="Gevolgde hyperlink" xfId="478" builtinId="9" hidden="1"/>
    <cellStyle name="Gevolgde hyperlink" xfId="470" builtinId="9" hidden="1"/>
    <cellStyle name="Gevolgde hyperlink" xfId="462" builtinId="9" hidden="1"/>
    <cellStyle name="Gevolgde hyperlink" xfId="454" builtinId="9" hidden="1"/>
    <cellStyle name="Gevolgde hyperlink" xfId="446" builtinId="9" hidden="1"/>
    <cellStyle name="Gevolgde hyperlink" xfId="438" builtinId="9" hidden="1"/>
    <cellStyle name="Gevolgde hyperlink" xfId="430" builtinId="9" hidden="1"/>
    <cellStyle name="Gevolgde hyperlink" xfId="422" builtinId="9" hidden="1"/>
    <cellStyle name="Gevolgde hyperlink" xfId="414" builtinId="9" hidden="1"/>
    <cellStyle name="Gevolgde hyperlink" xfId="406" builtinId="9" hidden="1"/>
    <cellStyle name="Gevolgde hyperlink" xfId="398" builtinId="9" hidden="1"/>
    <cellStyle name="Gevolgde hyperlink" xfId="390" builtinId="9" hidden="1"/>
    <cellStyle name="Gevolgde hyperlink" xfId="382" builtinId="9" hidden="1"/>
    <cellStyle name="Gevolgde hyperlink" xfId="374" builtinId="9" hidden="1"/>
    <cellStyle name="Gevolgde hyperlink" xfId="366" builtinId="9" hidden="1"/>
    <cellStyle name="Gevolgde hyperlink" xfId="358" builtinId="9" hidden="1"/>
    <cellStyle name="Gevolgde hyperlink" xfId="350" builtinId="9" hidden="1"/>
    <cellStyle name="Gevolgde hyperlink" xfId="342" builtinId="9" hidden="1"/>
    <cellStyle name="Gevolgde hyperlink" xfId="334" builtinId="9" hidden="1"/>
    <cellStyle name="Gevolgde hyperlink" xfId="326" builtinId="9" hidden="1"/>
    <cellStyle name="Gevolgde hyperlink" xfId="318" builtinId="9" hidden="1"/>
    <cellStyle name="Gevolgde hyperlink" xfId="310" builtinId="9" hidden="1"/>
    <cellStyle name="Gevolgde hyperlink" xfId="302" builtinId="9" hidden="1"/>
    <cellStyle name="Gevolgde hyperlink" xfId="294" builtinId="9" hidden="1"/>
    <cellStyle name="Gevolgde hyperlink" xfId="286" builtinId="9" hidden="1"/>
    <cellStyle name="Gevolgde hyperlink" xfId="278" builtinId="9" hidden="1"/>
    <cellStyle name="Gevolgde hyperlink" xfId="270" builtinId="9" hidden="1"/>
    <cellStyle name="Gevolgde hyperlink" xfId="262" builtinId="9" hidden="1"/>
    <cellStyle name="Gevolgde hyperlink" xfId="254" builtinId="9" hidden="1"/>
    <cellStyle name="Gevolgde hyperlink" xfId="246" builtinId="9" hidden="1"/>
    <cellStyle name="Gevolgde hyperlink" xfId="238" builtinId="9" hidden="1"/>
    <cellStyle name="Gevolgde hyperlink" xfId="230" builtinId="9" hidden="1"/>
    <cellStyle name="Gevolgde hyperlink" xfId="222" builtinId="9" hidden="1"/>
    <cellStyle name="Gevolgde hyperlink" xfId="214" builtinId="9" hidden="1"/>
    <cellStyle name="Gevolgde hyperlink" xfId="206" builtinId="9" hidden="1"/>
    <cellStyle name="Gevolgde hyperlink" xfId="198" builtinId="9" hidden="1"/>
    <cellStyle name="Gevolgde hyperlink" xfId="190" builtinId="9" hidden="1"/>
    <cellStyle name="Gevolgde hyperlink" xfId="182" builtinId="9" hidden="1"/>
    <cellStyle name="Gevolgde hyperlink" xfId="174" builtinId="9" hidden="1"/>
    <cellStyle name="Gevolgde hyperlink" xfId="166" builtinId="9" hidden="1"/>
    <cellStyle name="Gevolgde hyperlink" xfId="158" builtinId="9" hidden="1"/>
    <cellStyle name="Gevolgde hyperlink" xfId="150" builtinId="9" hidden="1"/>
    <cellStyle name="Gevolgde hyperlink" xfId="142" builtinId="9" hidden="1"/>
    <cellStyle name="Gevolgde hyperlink" xfId="134" builtinId="9" hidden="1"/>
    <cellStyle name="Gevolgde hyperlink" xfId="126" builtinId="9" hidden="1"/>
    <cellStyle name="Gevolgde hyperlink" xfId="118" builtinId="9" hidden="1"/>
    <cellStyle name="Gevolgde hyperlink" xfId="110" builtinId="9" hidden="1"/>
    <cellStyle name="Gevolgde hyperlink" xfId="102" builtinId="9" hidden="1"/>
    <cellStyle name="Gevolgde hyperlink" xfId="94" builtinId="9" hidden="1"/>
    <cellStyle name="Gevolgde hyperlink" xfId="86" builtinId="9" hidden="1"/>
    <cellStyle name="Gevolgde hyperlink" xfId="78" builtinId="9" hidden="1"/>
    <cellStyle name="Gevolgde hyperlink" xfId="70" builtinId="9" hidden="1"/>
    <cellStyle name="Gevolgde hyperlink" xfId="62" builtinId="9" hidden="1"/>
    <cellStyle name="Gevolgde hyperlink" xfId="20" builtinId="9" hidden="1"/>
    <cellStyle name="Gevolgde hyperlink" xfId="26" builtinId="9" hidden="1"/>
    <cellStyle name="Gevolgde hyperlink" xfId="32" builtinId="9" hidden="1"/>
    <cellStyle name="Gevolgde hyperlink" xfId="36" builtinId="9" hidden="1"/>
    <cellStyle name="Gevolgde hyperlink" xfId="42" builtinId="9" hidden="1"/>
    <cellStyle name="Gevolgde hyperlink" xfId="48" builtinId="9" hidden="1"/>
    <cellStyle name="Gevolgde hyperlink" xfId="52" builtinId="9" hidden="1"/>
    <cellStyle name="Gevolgde hyperlink" xfId="54" builtinId="9" hidden="1"/>
    <cellStyle name="Gevolgde hyperlink" xfId="38" builtinId="9" hidden="1"/>
    <cellStyle name="Gevolgde hyperlink" xfId="22" builtinId="9" hidden="1"/>
    <cellStyle name="Gevolgde hyperlink" xfId="12" builtinId="9" hidden="1"/>
    <cellStyle name="Gevolgde hyperlink" xfId="16" builtinId="9" hidden="1"/>
    <cellStyle name="Gevolgde hyperlink" xfId="4" builtinId="9" hidden="1"/>
    <cellStyle name="Gevolgde hyperlink" xfId="6" builtinId="9" hidden="1"/>
    <cellStyle name="Gevolgde hyperlink" xfId="2" builtinId="9" hidden="1"/>
    <cellStyle name="Gevolgde hyperlink" xfId="8" builtinId="9" hidden="1"/>
    <cellStyle name="Gevolgde hyperlink" xfId="18" builtinId="9" hidden="1"/>
    <cellStyle name="Gevolgde hyperlink" xfId="14" builtinId="9" hidden="1"/>
    <cellStyle name="Gevolgde hyperlink" xfId="10" builtinId="9" hidden="1"/>
    <cellStyle name="Gevolgde hyperlink" xfId="30" builtinId="9" hidden="1"/>
    <cellStyle name="Gevolgde hyperlink" xfId="46" builtinId="9" hidden="1"/>
    <cellStyle name="Gevolgde hyperlink" xfId="56" builtinId="9" hidden="1"/>
    <cellStyle name="Gevolgde hyperlink" xfId="50" builtinId="9" hidden="1"/>
    <cellStyle name="Gevolgde hyperlink" xfId="44" builtinId="9" hidden="1"/>
    <cellStyle name="Gevolgde hyperlink" xfId="40" builtinId="9" hidden="1"/>
    <cellStyle name="Gevolgde hyperlink" xfId="34" builtinId="9" hidden="1"/>
    <cellStyle name="Gevolgde hyperlink" xfId="28" builtinId="9" hidden="1"/>
    <cellStyle name="Gevolgde hyperlink" xfId="24" builtinId="9" hidden="1"/>
    <cellStyle name="Gevolgde hyperlink" xfId="58" builtinId="9" hidden="1"/>
    <cellStyle name="Gevolgde hyperlink" xfId="66" builtinId="9" hidden="1"/>
    <cellStyle name="Gevolgde hyperlink" xfId="74" builtinId="9" hidden="1"/>
    <cellStyle name="Gevolgde hyperlink" xfId="82" builtinId="9" hidden="1"/>
    <cellStyle name="Gevolgde hyperlink" xfId="90" builtinId="9" hidden="1"/>
    <cellStyle name="Gevolgde hyperlink" xfId="98" builtinId="9" hidden="1"/>
    <cellStyle name="Gevolgde hyperlink" xfId="106" builtinId="9" hidden="1"/>
    <cellStyle name="Gevolgde hyperlink" xfId="114" builtinId="9" hidden="1"/>
    <cellStyle name="Gevolgde hyperlink" xfId="122" builtinId="9" hidden="1"/>
    <cellStyle name="Gevolgde hyperlink" xfId="130" builtinId="9" hidden="1"/>
    <cellStyle name="Gevolgde hyperlink" xfId="138" builtinId="9" hidden="1"/>
    <cellStyle name="Gevolgde hyperlink" xfId="146" builtinId="9" hidden="1"/>
    <cellStyle name="Gevolgde hyperlink" xfId="154" builtinId="9" hidden="1"/>
    <cellStyle name="Gevolgde hyperlink" xfId="162" builtinId="9" hidden="1"/>
    <cellStyle name="Gevolgde hyperlink" xfId="170" builtinId="9" hidden="1"/>
    <cellStyle name="Gevolgde hyperlink" xfId="178" builtinId="9" hidden="1"/>
    <cellStyle name="Gevolgde hyperlink" xfId="186" builtinId="9" hidden="1"/>
    <cellStyle name="Gevolgde hyperlink" xfId="194" builtinId="9" hidden="1"/>
    <cellStyle name="Gevolgde hyperlink" xfId="202" builtinId="9" hidden="1"/>
    <cellStyle name="Gevolgde hyperlink" xfId="210" builtinId="9" hidden="1"/>
    <cellStyle name="Gevolgde hyperlink" xfId="218" builtinId="9" hidden="1"/>
    <cellStyle name="Gevolgde hyperlink" xfId="226" builtinId="9" hidden="1"/>
    <cellStyle name="Gevolgde hyperlink" xfId="234" builtinId="9" hidden="1"/>
    <cellStyle name="Gevolgde hyperlink" xfId="242" builtinId="9" hidden="1"/>
    <cellStyle name="Gevolgde hyperlink" xfId="250" builtinId="9" hidden="1"/>
    <cellStyle name="Gevolgde hyperlink" xfId="258" builtinId="9" hidden="1"/>
    <cellStyle name="Gevolgde hyperlink" xfId="266" builtinId="9" hidden="1"/>
    <cellStyle name="Gevolgde hyperlink" xfId="274" builtinId="9" hidden="1"/>
    <cellStyle name="Gevolgde hyperlink" xfId="282" builtinId="9" hidden="1"/>
    <cellStyle name="Gevolgde hyperlink" xfId="290" builtinId="9" hidden="1"/>
    <cellStyle name="Gevolgde hyperlink" xfId="298" builtinId="9" hidden="1"/>
    <cellStyle name="Gevolgde hyperlink" xfId="306" builtinId="9" hidden="1"/>
    <cellStyle name="Gevolgde hyperlink" xfId="314" builtinId="9" hidden="1"/>
    <cellStyle name="Gevolgde hyperlink" xfId="322" builtinId="9" hidden="1"/>
    <cellStyle name="Gevolgde hyperlink" xfId="330" builtinId="9" hidden="1"/>
    <cellStyle name="Gevolgde hyperlink" xfId="338" builtinId="9" hidden="1"/>
    <cellStyle name="Gevolgde hyperlink" xfId="346" builtinId="9" hidden="1"/>
    <cellStyle name="Gevolgde hyperlink" xfId="354" builtinId="9" hidden="1"/>
    <cellStyle name="Gevolgde hyperlink" xfId="362" builtinId="9" hidden="1"/>
    <cellStyle name="Gevolgde hyperlink" xfId="370" builtinId="9" hidden="1"/>
    <cellStyle name="Gevolgde hyperlink" xfId="378" builtinId="9" hidden="1"/>
    <cellStyle name="Gevolgde hyperlink" xfId="386" builtinId="9" hidden="1"/>
    <cellStyle name="Gevolgde hyperlink" xfId="394" builtinId="9" hidden="1"/>
    <cellStyle name="Gevolgde hyperlink" xfId="402" builtinId="9" hidden="1"/>
    <cellStyle name="Gevolgde hyperlink" xfId="410" builtinId="9" hidden="1"/>
    <cellStyle name="Gevolgde hyperlink" xfId="418" builtinId="9" hidden="1"/>
    <cellStyle name="Gevolgde hyperlink" xfId="426" builtinId="9" hidden="1"/>
    <cellStyle name="Gevolgde hyperlink" xfId="434" builtinId="9" hidden="1"/>
    <cellStyle name="Gevolgde hyperlink" xfId="442" builtinId="9" hidden="1"/>
    <cellStyle name="Gevolgde hyperlink" xfId="450" builtinId="9" hidden="1"/>
    <cellStyle name="Gevolgde hyperlink" xfId="458" builtinId="9" hidden="1"/>
    <cellStyle name="Gevolgde hyperlink" xfId="466" builtinId="9" hidden="1"/>
    <cellStyle name="Gevolgde hyperlink" xfId="474" builtinId="9" hidden="1"/>
    <cellStyle name="Gevolgde hyperlink" xfId="482" builtinId="9" hidden="1"/>
    <cellStyle name="Gevolgde hyperlink" xfId="490" builtinId="9" hidden="1"/>
    <cellStyle name="Gevolgde hyperlink" xfId="498" builtinId="9" hidden="1"/>
    <cellStyle name="Gevolgde hyperlink" xfId="506" builtinId="9" hidden="1"/>
    <cellStyle name="Gevolgde hyperlink" xfId="514" builtinId="9" hidden="1"/>
    <cellStyle name="Gevolgde hyperlink" xfId="522" builtinId="9" hidden="1"/>
    <cellStyle name="Gevolgde hyperlink" xfId="530" builtinId="9" hidden="1"/>
    <cellStyle name="Gevolgde hyperlink" xfId="538" builtinId="9" hidden="1"/>
    <cellStyle name="Gevolgde hyperlink" xfId="546" builtinId="9" hidden="1"/>
    <cellStyle name="Gevolgde hyperlink" xfId="554" builtinId="9" hidden="1"/>
    <cellStyle name="Gevolgde hyperlink" xfId="562" builtinId="9" hidden="1"/>
    <cellStyle name="Gevolgde hyperlink" xfId="570" builtinId="9" hidden="1"/>
    <cellStyle name="Gevolgde hyperlink" xfId="578" builtinId="9" hidden="1"/>
    <cellStyle name="Gevolgde hyperlink" xfId="586" builtinId="9" hidden="1"/>
    <cellStyle name="Gevolgde hyperlink" xfId="594" builtinId="9" hidden="1"/>
    <cellStyle name="Gevolgde hyperlink" xfId="602" builtinId="9" hidden="1"/>
    <cellStyle name="Gevolgde hyperlink" xfId="610" builtinId="9" hidden="1"/>
    <cellStyle name="Gevolgde hyperlink" xfId="618" builtinId="9" hidden="1"/>
    <cellStyle name="Gevolgde hyperlink" xfId="626" builtinId="9" hidden="1"/>
    <cellStyle name="Gevolgde hyperlink" xfId="634" builtinId="9" hidden="1"/>
    <cellStyle name="Gevolgde hyperlink" xfId="642" builtinId="9" hidden="1"/>
    <cellStyle name="Gevolgde hyperlink" xfId="650" builtinId="9" hidden="1"/>
    <cellStyle name="Gevolgde hyperlink" xfId="658" builtinId="9" hidden="1"/>
    <cellStyle name="Gevolgde hyperlink" xfId="666" builtinId="9" hidden="1"/>
    <cellStyle name="Gevolgde hyperlink" xfId="674" builtinId="9" hidden="1"/>
    <cellStyle name="Gevolgde hyperlink" xfId="682" builtinId="9" hidden="1"/>
    <cellStyle name="Gevolgde hyperlink" xfId="690" builtinId="9" hidden="1"/>
    <cellStyle name="Gevolgde hyperlink" xfId="698" builtinId="9" hidden="1"/>
    <cellStyle name="Gevolgde hyperlink" xfId="706" builtinId="9" hidden="1"/>
    <cellStyle name="Gevolgde hyperlink" xfId="714" builtinId="9" hidden="1"/>
    <cellStyle name="Gevolgde hyperlink" xfId="722" builtinId="9" hidden="1"/>
    <cellStyle name="Gevolgde hyperlink" xfId="730" builtinId="9" hidden="1"/>
    <cellStyle name="Gevolgde hyperlink" xfId="738" builtinId="9" hidden="1"/>
    <cellStyle name="Gevolgde hyperlink" xfId="746" builtinId="9" hidden="1"/>
    <cellStyle name="Gevolgde hyperlink" xfId="754" builtinId="9" hidden="1"/>
    <cellStyle name="Gevolgde hyperlink" xfId="762" builtinId="9" hidden="1"/>
    <cellStyle name="Gevolgde hyperlink" xfId="770" builtinId="9" hidden="1"/>
    <cellStyle name="Gevolgde hyperlink" xfId="778" builtinId="9" hidden="1"/>
    <cellStyle name="Gevolgde hyperlink" xfId="786" builtinId="9" hidden="1"/>
    <cellStyle name="Gevolgde hyperlink" xfId="794" builtinId="9" hidden="1"/>
    <cellStyle name="Gevolgde hyperlink" xfId="802" builtinId="9" hidden="1"/>
    <cellStyle name="Gevolgde hyperlink" xfId="810" builtinId="9" hidden="1"/>
    <cellStyle name="Gevolgde hyperlink" xfId="818" builtinId="9" hidden="1"/>
    <cellStyle name="Gevolgde hyperlink" xfId="826" builtinId="9" hidden="1"/>
    <cellStyle name="Gevolgde hyperlink" xfId="834" builtinId="9" hidden="1"/>
    <cellStyle name="Gevolgde hyperlink" xfId="842" builtinId="9" hidden="1"/>
    <cellStyle name="Gevolgde hyperlink" xfId="850" builtinId="9" hidden="1"/>
    <cellStyle name="Gevolgde hyperlink" xfId="858" builtinId="9" hidden="1"/>
    <cellStyle name="Gevolgde hyperlink" xfId="866" builtinId="9" hidden="1"/>
    <cellStyle name="Gevolgde hyperlink" xfId="874" builtinId="9" hidden="1"/>
    <cellStyle name="Gevolgde hyperlink" xfId="882" builtinId="9" hidden="1"/>
    <cellStyle name="Gevolgde hyperlink" xfId="890" builtinId="9" hidden="1"/>
    <cellStyle name="Gevolgde hyperlink" xfId="898" builtinId="9" hidden="1"/>
    <cellStyle name="Gevolgde hyperlink" xfId="906" builtinId="9" hidden="1"/>
    <cellStyle name="Gevolgde hyperlink" xfId="914" builtinId="9" hidden="1"/>
    <cellStyle name="Gevolgde hyperlink" xfId="922" builtinId="9" hidden="1"/>
    <cellStyle name="Gevolgde hyperlink" xfId="930" builtinId="9" hidden="1"/>
    <cellStyle name="Gevolgde hyperlink" xfId="938" builtinId="9" hidden="1"/>
    <cellStyle name="Gevolgde hyperlink" xfId="946" builtinId="9" hidden="1"/>
    <cellStyle name="Gevolgde hyperlink" xfId="954" builtinId="9" hidden="1"/>
    <cellStyle name="Gevolgde hyperlink" xfId="962" builtinId="9" hidden="1"/>
    <cellStyle name="Gevolgde hyperlink" xfId="970" builtinId="9" hidden="1"/>
    <cellStyle name="Gevolgde hyperlink" xfId="978" builtinId="9" hidden="1"/>
    <cellStyle name="Gevolgde hyperlink" xfId="986" builtinId="9" hidden="1"/>
    <cellStyle name="Gevolgde hyperlink" xfId="994" builtinId="9" hidden="1"/>
    <cellStyle name="Gevolgde hyperlink" xfId="1002" builtinId="9" hidden="1"/>
    <cellStyle name="Gevolgde hyperlink" xfId="1010" builtinId="9" hidden="1"/>
    <cellStyle name="Gevolgde hyperlink" xfId="1018" builtinId="9" hidden="1"/>
    <cellStyle name="Gevolgde hyperlink" xfId="1026" builtinId="9" hidden="1"/>
    <cellStyle name="Gevolgde hyperlink" xfId="1034" builtinId="9" hidden="1"/>
    <cellStyle name="Gevolgde hyperlink" xfId="1042" builtinId="9" hidden="1"/>
    <cellStyle name="Gevolgde hyperlink" xfId="1050" builtinId="9" hidden="1"/>
    <cellStyle name="Gevolgde hyperlink" xfId="1058" builtinId="9" hidden="1"/>
    <cellStyle name="Gevolgde hyperlink" xfId="1066" builtinId="9" hidden="1"/>
    <cellStyle name="Gevolgde hyperlink" xfId="1074" builtinId="9" hidden="1"/>
    <cellStyle name="Gevolgde hyperlink" xfId="1082" builtinId="9" hidden="1"/>
    <cellStyle name="Gevolgde hyperlink" xfId="1090" builtinId="9" hidden="1"/>
    <cellStyle name="Gevolgde hyperlink" xfId="1098" builtinId="9" hidden="1"/>
    <cellStyle name="Gevolgde hyperlink" xfId="1106" builtinId="9" hidden="1"/>
    <cellStyle name="Gevolgde hyperlink" xfId="1114" builtinId="9" hidden="1"/>
    <cellStyle name="Gevolgde hyperlink" xfId="1122" builtinId="9" hidden="1"/>
    <cellStyle name="Gevolgde hyperlink" xfId="1130" builtinId="9" hidden="1"/>
    <cellStyle name="Gevolgde hyperlink" xfId="1138" builtinId="9" hidden="1"/>
    <cellStyle name="Gevolgde hyperlink" xfId="1146" builtinId="9" hidden="1"/>
    <cellStyle name="Gevolgde hyperlink" xfId="1154" builtinId="9" hidden="1"/>
    <cellStyle name="Gevolgde hyperlink" xfId="1162" builtinId="9" hidden="1"/>
    <cellStyle name="Gevolgde hyperlink" xfId="1170" builtinId="9" hidden="1"/>
    <cellStyle name="Gevolgde hyperlink" xfId="1178" builtinId="9" hidden="1"/>
    <cellStyle name="Gevolgde hyperlink" xfId="1186" builtinId="9" hidden="1"/>
    <cellStyle name="Gevolgde hyperlink" xfId="1194" builtinId="9" hidden="1"/>
    <cellStyle name="Gevolgde hyperlink" xfId="1202" builtinId="9" hidden="1"/>
    <cellStyle name="Gevolgde hyperlink" xfId="1210" builtinId="9" hidden="1"/>
    <cellStyle name="Gevolgde hyperlink" xfId="1218" builtinId="9" hidden="1"/>
    <cellStyle name="Gevolgde hyperlink" xfId="1226" builtinId="9" hidden="1"/>
    <cellStyle name="Gevolgde hyperlink" xfId="1234" builtinId="9" hidden="1"/>
    <cellStyle name="Gevolgde hyperlink" xfId="1242" builtinId="9" hidden="1"/>
    <cellStyle name="Gevolgde hyperlink" xfId="1250" builtinId="9" hidden="1"/>
    <cellStyle name="Gevolgde hyperlink" xfId="1258" builtinId="9" hidden="1"/>
    <cellStyle name="Gevolgde hyperlink" xfId="1266" builtinId="9" hidden="1"/>
    <cellStyle name="Gevolgde hyperlink" xfId="1268" builtinId="9" hidden="1"/>
    <cellStyle name="Gevolgde hyperlink" xfId="1260" builtinId="9" hidden="1"/>
    <cellStyle name="Gevolgde hyperlink" xfId="1252" builtinId="9" hidden="1"/>
    <cellStyle name="Gevolgde hyperlink" xfId="1244" builtinId="9" hidden="1"/>
    <cellStyle name="Gevolgde hyperlink" xfId="1236" builtinId="9" hidden="1"/>
    <cellStyle name="Gevolgde hyperlink" xfId="1228" builtinId="9" hidden="1"/>
    <cellStyle name="Gevolgde hyperlink" xfId="1220" builtinId="9" hidden="1"/>
    <cellStyle name="Gevolgde hyperlink" xfId="1212" builtinId="9" hidden="1"/>
    <cellStyle name="Gevolgde hyperlink" xfId="1204" builtinId="9" hidden="1"/>
    <cellStyle name="Gevolgde hyperlink" xfId="1196" builtinId="9" hidden="1"/>
    <cellStyle name="Gevolgde hyperlink" xfId="1188" builtinId="9" hidden="1"/>
    <cellStyle name="Gevolgde hyperlink" xfId="1180" builtinId="9" hidden="1"/>
    <cellStyle name="Gevolgde hyperlink" xfId="1172" builtinId="9" hidden="1"/>
    <cellStyle name="Gevolgde hyperlink" xfId="1164" builtinId="9" hidden="1"/>
    <cellStyle name="Gevolgde hyperlink" xfId="1156" builtinId="9" hidden="1"/>
    <cellStyle name="Gevolgde hyperlink" xfId="1148" builtinId="9" hidden="1"/>
    <cellStyle name="Gevolgde hyperlink" xfId="1140" builtinId="9" hidden="1"/>
    <cellStyle name="Gevolgde hyperlink" xfId="1132" builtinId="9" hidden="1"/>
    <cellStyle name="Gevolgde hyperlink" xfId="1124" builtinId="9" hidden="1"/>
    <cellStyle name="Gevolgde hyperlink" xfId="1116" builtinId="9" hidden="1"/>
    <cellStyle name="Gevolgde hyperlink" xfId="1108" builtinId="9" hidden="1"/>
    <cellStyle name="Gevolgde hyperlink" xfId="1100" builtinId="9" hidden="1"/>
    <cellStyle name="Gevolgde hyperlink" xfId="1092" builtinId="9" hidden="1"/>
    <cellStyle name="Gevolgde hyperlink" xfId="1084" builtinId="9" hidden="1"/>
    <cellStyle name="Gevolgde hyperlink" xfId="1076" builtinId="9" hidden="1"/>
    <cellStyle name="Gevolgde hyperlink" xfId="1068" builtinId="9" hidden="1"/>
    <cellStyle name="Gevolgde hyperlink" xfId="1060" builtinId="9" hidden="1"/>
    <cellStyle name="Gevolgde hyperlink" xfId="1052" builtinId="9" hidden="1"/>
    <cellStyle name="Gevolgde hyperlink" xfId="1044" builtinId="9" hidden="1"/>
    <cellStyle name="Gevolgde hyperlink" xfId="1036" builtinId="9" hidden="1"/>
    <cellStyle name="Gevolgde hyperlink" xfId="1028" builtinId="9" hidden="1"/>
    <cellStyle name="Gevolgde hyperlink" xfId="1020" builtinId="9" hidden="1"/>
    <cellStyle name="Gevolgde hyperlink" xfId="1012" builtinId="9" hidden="1"/>
    <cellStyle name="Gevolgde hyperlink" xfId="1004" builtinId="9" hidden="1"/>
    <cellStyle name="Gevolgde hyperlink" xfId="996" builtinId="9" hidden="1"/>
    <cellStyle name="Gevolgde hyperlink" xfId="988" builtinId="9" hidden="1"/>
    <cellStyle name="Gevolgde hyperlink" xfId="980" builtinId="9" hidden="1"/>
    <cellStyle name="Gevolgde hyperlink" xfId="972" builtinId="9" hidden="1"/>
    <cellStyle name="Gevolgde hyperlink" xfId="964" builtinId="9" hidden="1"/>
    <cellStyle name="Gevolgde hyperlink" xfId="956" builtinId="9" hidden="1"/>
    <cellStyle name="Gevolgde hyperlink" xfId="948" builtinId="9" hidden="1"/>
    <cellStyle name="Gevolgde hyperlink" xfId="940" builtinId="9" hidden="1"/>
    <cellStyle name="Gevolgde hyperlink" xfId="932" builtinId="9" hidden="1"/>
    <cellStyle name="Gevolgde hyperlink" xfId="924" builtinId="9" hidden="1"/>
    <cellStyle name="Gevolgde hyperlink" xfId="916" builtinId="9" hidden="1"/>
    <cellStyle name="Gevolgde hyperlink" xfId="908" builtinId="9" hidden="1"/>
    <cellStyle name="Gevolgde hyperlink" xfId="900" builtinId="9" hidden="1"/>
    <cellStyle name="Gevolgde hyperlink" xfId="892" builtinId="9" hidden="1"/>
    <cellStyle name="Gevolgde hyperlink" xfId="884" builtinId="9" hidden="1"/>
    <cellStyle name="Gevolgde hyperlink" xfId="876" builtinId="9" hidden="1"/>
    <cellStyle name="Gevolgde hyperlink" xfId="868" builtinId="9" hidden="1"/>
    <cellStyle name="Gevolgde hyperlink" xfId="860" builtinId="9" hidden="1"/>
    <cellStyle name="Gevolgde hyperlink" xfId="852" builtinId="9" hidden="1"/>
    <cellStyle name="Gevolgde hyperlink" xfId="844" builtinId="9" hidden="1"/>
    <cellStyle name="Gevolgde hyperlink" xfId="836" builtinId="9" hidden="1"/>
    <cellStyle name="Gevolgde hyperlink" xfId="828" builtinId="9" hidden="1"/>
    <cellStyle name="Gevolgde hyperlink" xfId="820" builtinId="9" hidden="1"/>
    <cellStyle name="Gevolgde hyperlink" xfId="812" builtinId="9" hidden="1"/>
    <cellStyle name="Gevolgde hyperlink" xfId="804" builtinId="9" hidden="1"/>
    <cellStyle name="Gevolgde hyperlink" xfId="796" builtinId="9" hidden="1"/>
    <cellStyle name="Gevolgde hyperlink" xfId="788" builtinId="9" hidden="1"/>
    <cellStyle name="Gevolgde hyperlink" xfId="780" builtinId="9" hidden="1"/>
    <cellStyle name="Gevolgde hyperlink" xfId="772" builtinId="9" hidden="1"/>
    <cellStyle name="Gevolgde hyperlink" xfId="764" builtinId="9" hidden="1"/>
    <cellStyle name="Gevolgde hyperlink" xfId="756" builtinId="9" hidden="1"/>
    <cellStyle name="Gevolgde hyperlink" xfId="748" builtinId="9" hidden="1"/>
    <cellStyle name="Gevolgde hyperlink" xfId="740" builtinId="9" hidden="1"/>
    <cellStyle name="Gevolgde hyperlink" xfId="732" builtinId="9" hidden="1"/>
    <cellStyle name="Gevolgde hyperlink" xfId="724" builtinId="9" hidden="1"/>
    <cellStyle name="Gevolgde hyperlink" xfId="716" builtinId="9" hidden="1"/>
    <cellStyle name="Gevolgde hyperlink" xfId="708" builtinId="9" hidden="1"/>
    <cellStyle name="Gevolgde hyperlink" xfId="700" builtinId="9" hidden="1"/>
    <cellStyle name="Gevolgde hyperlink" xfId="692" builtinId="9" hidden="1"/>
    <cellStyle name="Gevolgde hyperlink" xfId="684" builtinId="9" hidden="1"/>
    <cellStyle name="Gevolgde hyperlink" xfId="676" builtinId="9" hidden="1"/>
    <cellStyle name="Gevolgde hyperlink" xfId="668" builtinId="9" hidden="1"/>
    <cellStyle name="Gevolgde hyperlink" xfId="660" builtinId="9" hidden="1"/>
    <cellStyle name="Gevolgde hyperlink" xfId="652" builtinId="9" hidden="1"/>
    <cellStyle name="Gevolgde hyperlink" xfId="644" builtinId="9" hidden="1"/>
    <cellStyle name="Gevolgde hyperlink" xfId="636" builtinId="9" hidden="1"/>
    <cellStyle name="Gevolgde hyperlink" xfId="628" builtinId="9" hidden="1"/>
    <cellStyle name="Gevolgde hyperlink" xfId="620" builtinId="9" hidden="1"/>
    <cellStyle name="Gevolgde hyperlink" xfId="612" builtinId="9" hidden="1"/>
    <cellStyle name="Gevolgde hyperlink" xfId="604" builtinId="9" hidden="1"/>
    <cellStyle name="Gevolgde hyperlink" xfId="596" builtinId="9" hidden="1"/>
    <cellStyle name="Gevolgde hyperlink" xfId="588" builtinId="9" hidden="1"/>
    <cellStyle name="Gevolgde hyperlink" xfId="580" builtinId="9" hidden="1"/>
    <cellStyle name="Gevolgde hyperlink" xfId="572" builtinId="9" hidden="1"/>
    <cellStyle name="Gevolgde hyperlink" xfId="564" builtinId="9" hidden="1"/>
    <cellStyle name="Gevolgde hyperlink" xfId="556" builtinId="9" hidden="1"/>
    <cellStyle name="Gevolgde hyperlink" xfId="548" builtinId="9" hidden="1"/>
    <cellStyle name="Gevolgde hyperlink" xfId="540" builtinId="9" hidden="1"/>
    <cellStyle name="Gevolgde hyperlink" xfId="532" builtinId="9" hidden="1"/>
    <cellStyle name="Gevolgde hyperlink" xfId="524" builtinId="9" hidden="1"/>
    <cellStyle name="Gevolgde hyperlink" xfId="516" builtinId="9" hidden="1"/>
    <cellStyle name="Gevolgde hyperlink" xfId="508" builtinId="9" hidden="1"/>
    <cellStyle name="Gevolgde hyperlink" xfId="500" builtinId="9" hidden="1"/>
    <cellStyle name="Gevolgde hyperlink" xfId="492" builtinId="9" hidden="1"/>
    <cellStyle name="Gevolgde hyperlink" xfId="484" builtinId="9" hidden="1"/>
    <cellStyle name="Gevolgde hyperlink" xfId="476" builtinId="9" hidden="1"/>
    <cellStyle name="Gevolgde hyperlink" xfId="468" builtinId="9" hidden="1"/>
    <cellStyle name="Gevolgde hyperlink" xfId="460" builtinId="9" hidden="1"/>
    <cellStyle name="Gevolgde hyperlink" xfId="452" builtinId="9" hidden="1"/>
    <cellStyle name="Gevolgde hyperlink" xfId="444" builtinId="9" hidden="1"/>
    <cellStyle name="Gevolgde hyperlink" xfId="436" builtinId="9" hidden="1"/>
    <cellStyle name="Gevolgde hyperlink" xfId="428" builtinId="9" hidden="1"/>
    <cellStyle name="Gevolgde hyperlink" xfId="420" builtinId="9" hidden="1"/>
    <cellStyle name="Gevolgde hyperlink" xfId="412" builtinId="9" hidden="1"/>
    <cellStyle name="Gevolgde hyperlink" xfId="404" builtinId="9" hidden="1"/>
    <cellStyle name="Gevolgde hyperlink" xfId="396" builtinId="9" hidden="1"/>
    <cellStyle name="Gevolgde hyperlink" xfId="388" builtinId="9" hidden="1"/>
    <cellStyle name="Gevolgde hyperlink" xfId="380" builtinId="9" hidden="1"/>
    <cellStyle name="Gevolgde hyperlink" xfId="372" builtinId="9" hidden="1"/>
    <cellStyle name="Gevolgde hyperlink" xfId="364" builtinId="9" hidden="1"/>
    <cellStyle name="Gevolgde hyperlink" xfId="356" builtinId="9" hidden="1"/>
    <cellStyle name="Gevolgde hyperlink" xfId="348" builtinId="9" hidden="1"/>
    <cellStyle name="Gevolgde hyperlink" xfId="340" builtinId="9" hidden="1"/>
    <cellStyle name="Gevolgde hyperlink" xfId="332" builtinId="9" hidden="1"/>
    <cellStyle name="Gevolgde hyperlink" xfId="324" builtinId="9" hidden="1"/>
    <cellStyle name="Gevolgde hyperlink" xfId="316" builtinId="9" hidden="1"/>
    <cellStyle name="Gevolgde hyperlink" xfId="308" builtinId="9" hidden="1"/>
    <cellStyle name="Gevolgde hyperlink" xfId="300" builtinId="9" hidden="1"/>
    <cellStyle name="Gevolgde hyperlink" xfId="292" builtinId="9" hidden="1"/>
    <cellStyle name="Gevolgde hyperlink" xfId="284" builtinId="9" hidden="1"/>
    <cellStyle name="Gevolgde hyperlink" xfId="276" builtinId="9" hidden="1"/>
    <cellStyle name="Gevolgde hyperlink" xfId="268" builtinId="9" hidden="1"/>
    <cellStyle name="Gevolgde hyperlink" xfId="260" builtinId="9" hidden="1"/>
    <cellStyle name="Gevolgde hyperlink" xfId="252" builtinId="9" hidden="1"/>
    <cellStyle name="Gevolgde hyperlink" xfId="244" builtinId="9" hidden="1"/>
    <cellStyle name="Gevolgde hyperlink" xfId="236" builtinId="9" hidden="1"/>
    <cellStyle name="Gevolgde hyperlink" xfId="228" builtinId="9" hidden="1"/>
    <cellStyle name="Gevolgde hyperlink" xfId="220" builtinId="9" hidden="1"/>
    <cellStyle name="Gevolgde hyperlink" xfId="212" builtinId="9" hidden="1"/>
    <cellStyle name="Gevolgde hyperlink" xfId="204" builtinId="9" hidden="1"/>
    <cellStyle name="Gevolgde hyperlink" xfId="196" builtinId="9" hidden="1"/>
    <cellStyle name="Gevolgde hyperlink" xfId="188" builtinId="9" hidden="1"/>
    <cellStyle name="Gevolgde hyperlink" xfId="180" builtinId="9" hidden="1"/>
    <cellStyle name="Gevolgde hyperlink" xfId="172" builtinId="9" hidden="1"/>
    <cellStyle name="Gevolgde hyperlink" xfId="96" builtinId="9" hidden="1"/>
    <cellStyle name="Gevolgde hyperlink" xfId="104" builtinId="9" hidden="1"/>
    <cellStyle name="Gevolgde hyperlink" xfId="108" builtinId="9" hidden="1"/>
    <cellStyle name="Gevolgde hyperlink" xfId="112" builtinId="9" hidden="1"/>
    <cellStyle name="Gevolgde hyperlink" xfId="120" builtinId="9" hidden="1"/>
    <cellStyle name="Gevolgde hyperlink" xfId="124" builtinId="9" hidden="1"/>
    <cellStyle name="Gevolgde hyperlink" xfId="128" builtinId="9" hidden="1"/>
    <cellStyle name="Gevolgde hyperlink" xfId="136" builtinId="9" hidden="1"/>
    <cellStyle name="Gevolgde hyperlink" xfId="140" builtinId="9" hidden="1"/>
    <cellStyle name="Gevolgde hyperlink" xfId="144" builtinId="9" hidden="1"/>
    <cellStyle name="Gevolgde hyperlink" xfId="152" builtinId="9" hidden="1"/>
    <cellStyle name="Gevolgde hyperlink" xfId="156" builtinId="9" hidden="1"/>
    <cellStyle name="Gevolgde hyperlink" xfId="160" builtinId="9" hidden="1"/>
    <cellStyle name="Gevolgde hyperlink" xfId="168" builtinId="9" hidden="1"/>
    <cellStyle name="Gevolgde hyperlink" xfId="164" builtinId="9" hidden="1"/>
    <cellStyle name="Gevolgde hyperlink" xfId="148" builtinId="9" hidden="1"/>
    <cellStyle name="Gevolgde hyperlink" xfId="132" builtinId="9" hidden="1"/>
    <cellStyle name="Gevolgde hyperlink" xfId="116" builtinId="9" hidden="1"/>
    <cellStyle name="Gevolgde hyperlink" xfId="100" builtinId="9" hidden="1"/>
    <cellStyle name="Gevolgde hyperlink" xfId="76" builtinId="9" hidden="1"/>
    <cellStyle name="Gevolgde hyperlink" xfId="80" builtinId="9" hidden="1"/>
    <cellStyle name="Gevolgde hyperlink" xfId="84" builtinId="9" hidden="1"/>
    <cellStyle name="Gevolgde hyperlink" xfId="88" builtinId="9" hidden="1"/>
    <cellStyle name="Gevolgde hyperlink" xfId="92" builtinId="9" hidden="1"/>
    <cellStyle name="Gevolgde hyperlink" xfId="64" builtinId="9" hidden="1"/>
    <cellStyle name="Gevolgde hyperlink" xfId="72" builtinId="9" hidden="1"/>
    <cellStyle name="Gevolgde hyperlink" xfId="68" builtinId="9" hidden="1"/>
    <cellStyle name="Gevolgde hyperlink" xfId="60" builtinId="9" hidden="1"/>
    <cellStyle name="Hyperlink" xfId="1033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9" builtinId="8" hidden="1"/>
    <cellStyle name="Hyperlink" xfId="1051" builtinId="8" hidden="1"/>
    <cellStyle name="Hyperlink" xfId="1055" builtinId="8" hidden="1"/>
    <cellStyle name="Hyperlink" xfId="1059" builtinId="8" hidden="1"/>
    <cellStyle name="Hyperlink" xfId="1063" builtinId="8" hidden="1"/>
    <cellStyle name="Hyperlink" xfId="1065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81" builtinId="8" hidden="1"/>
    <cellStyle name="Hyperlink" xfId="1083" builtinId="8" hidden="1"/>
    <cellStyle name="Hyperlink" xfId="1087" builtinId="8" hidden="1"/>
    <cellStyle name="Hyperlink" xfId="1091" builtinId="8" hidden="1"/>
    <cellStyle name="Hyperlink" xfId="1095" builtinId="8" hidden="1"/>
    <cellStyle name="Hyperlink" xfId="1097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13" builtinId="8" hidden="1"/>
    <cellStyle name="Hyperlink" xfId="1115" builtinId="8" hidden="1"/>
    <cellStyle name="Hyperlink" xfId="1119" builtinId="8" hidden="1"/>
    <cellStyle name="Hyperlink" xfId="1123" builtinId="8" hidden="1"/>
    <cellStyle name="Hyperlink" xfId="1127" builtinId="8" hidden="1"/>
    <cellStyle name="Hyperlink" xfId="1129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5" builtinId="8" hidden="1"/>
    <cellStyle name="Hyperlink" xfId="1147" builtinId="8" hidden="1"/>
    <cellStyle name="Hyperlink" xfId="1151" builtinId="8" hidden="1"/>
    <cellStyle name="Hyperlink" xfId="1155" builtinId="8" hidden="1"/>
    <cellStyle name="Hyperlink" xfId="1159" builtinId="8" hidden="1"/>
    <cellStyle name="Hyperlink" xfId="1161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7" builtinId="8" hidden="1"/>
    <cellStyle name="Hyperlink" xfId="1179" builtinId="8" hidden="1"/>
    <cellStyle name="Hyperlink" xfId="1183" builtinId="8" hidden="1"/>
    <cellStyle name="Hyperlink" xfId="1187" builtinId="8" hidden="1"/>
    <cellStyle name="Hyperlink" xfId="1191" builtinId="8" hidden="1"/>
    <cellStyle name="Hyperlink" xfId="1193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9" builtinId="8" hidden="1"/>
    <cellStyle name="Hyperlink" xfId="1211" builtinId="8" hidden="1"/>
    <cellStyle name="Hyperlink" xfId="1215" builtinId="8" hidden="1"/>
    <cellStyle name="Hyperlink" xfId="1219" builtinId="8" hidden="1"/>
    <cellStyle name="Hyperlink" xfId="1223" builtinId="8" hidden="1"/>
    <cellStyle name="Hyperlink" xfId="1225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41" builtinId="8" hidden="1"/>
    <cellStyle name="Hyperlink" xfId="1243" builtinId="8" hidden="1"/>
    <cellStyle name="Hyperlink" xfId="1247" builtinId="8" hidden="1"/>
    <cellStyle name="Hyperlink" xfId="1251" builtinId="8" hidden="1"/>
    <cellStyle name="Hyperlink" xfId="1255" builtinId="8" hidden="1"/>
    <cellStyle name="Hyperlink" xfId="1257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1" builtinId="8" hidden="1"/>
    <cellStyle name="Hyperlink" xfId="1253" builtinId="8" hidden="1"/>
    <cellStyle name="Hyperlink" xfId="1245" builtinId="8" hidden="1"/>
    <cellStyle name="Hyperlink" xfId="1229" builtinId="8" hidden="1"/>
    <cellStyle name="Hyperlink" xfId="1221" builtinId="8" hidden="1"/>
    <cellStyle name="Hyperlink" xfId="1213" builtinId="8" hidden="1"/>
    <cellStyle name="Hyperlink" xfId="1197" builtinId="8" hidden="1"/>
    <cellStyle name="Hyperlink" xfId="1189" builtinId="8" hidden="1"/>
    <cellStyle name="Hyperlink" xfId="1181" builtinId="8" hidden="1"/>
    <cellStyle name="Hyperlink" xfId="1165" builtinId="8" hidden="1"/>
    <cellStyle name="Hyperlink" xfId="1157" builtinId="8" hidden="1"/>
    <cellStyle name="Hyperlink" xfId="1149" builtinId="8" hidden="1"/>
    <cellStyle name="Hyperlink" xfId="1133" builtinId="8" hidden="1"/>
    <cellStyle name="Hyperlink" xfId="1125" builtinId="8" hidden="1"/>
    <cellStyle name="Hyperlink" xfId="1117" builtinId="8" hidden="1"/>
    <cellStyle name="Hyperlink" xfId="1101" builtinId="8" hidden="1"/>
    <cellStyle name="Hyperlink" xfId="1093" builtinId="8" hidden="1"/>
    <cellStyle name="Hyperlink" xfId="1085" builtinId="8" hidden="1"/>
    <cellStyle name="Hyperlink" xfId="1069" builtinId="8" hidden="1"/>
    <cellStyle name="Hyperlink" xfId="1061" builtinId="8" hidden="1"/>
    <cellStyle name="Hyperlink" xfId="1053" builtinId="8" hidden="1"/>
    <cellStyle name="Hyperlink" xfId="1037" builtinId="8" hidden="1"/>
    <cellStyle name="Hyperlink" xfId="1029" builtinId="8" hidden="1"/>
    <cellStyle name="Hyperlink" xfId="1021" builtinId="8" hidden="1"/>
    <cellStyle name="Hyperlink" xfId="1005" builtinId="8" hidden="1"/>
    <cellStyle name="Hyperlink" xfId="997" builtinId="8" hidden="1"/>
    <cellStyle name="Hyperlink" xfId="989" builtinId="8" hidden="1"/>
    <cellStyle name="Hyperlink" xfId="973" builtinId="8" hidden="1"/>
    <cellStyle name="Hyperlink" xfId="965" builtinId="8" hidden="1"/>
    <cellStyle name="Hyperlink" xfId="957" builtinId="8" hidden="1"/>
    <cellStyle name="Hyperlink" xfId="941" builtinId="8" hidden="1"/>
    <cellStyle name="Hyperlink" xfId="933" builtinId="8" hidden="1"/>
    <cellStyle name="Hyperlink" xfId="925" builtinId="8" hidden="1"/>
    <cellStyle name="Hyperlink" xfId="909" builtinId="8" hidden="1"/>
    <cellStyle name="Hyperlink" xfId="901" builtinId="8" hidden="1"/>
    <cellStyle name="Hyperlink" xfId="893" builtinId="8" hidden="1"/>
    <cellStyle name="Hyperlink" xfId="877" builtinId="8" hidden="1"/>
    <cellStyle name="Hyperlink" xfId="869" builtinId="8" hidden="1"/>
    <cellStyle name="Hyperlink" xfId="861" builtinId="8" hidden="1"/>
    <cellStyle name="Hyperlink" xfId="845" builtinId="8" hidden="1"/>
    <cellStyle name="Hyperlink" xfId="837" builtinId="8" hidden="1"/>
    <cellStyle name="Hyperlink" xfId="829" builtinId="8" hidden="1"/>
    <cellStyle name="Hyperlink" xfId="813" builtinId="8" hidden="1"/>
    <cellStyle name="Hyperlink" xfId="805" builtinId="8" hidden="1"/>
    <cellStyle name="Hyperlink" xfId="797" builtinId="8" hidden="1"/>
    <cellStyle name="Hyperlink" xfId="781" builtinId="8" hidden="1"/>
    <cellStyle name="Hyperlink" xfId="773" builtinId="8" hidden="1"/>
    <cellStyle name="Hyperlink" xfId="765" builtinId="8" hidden="1"/>
    <cellStyle name="Hyperlink" xfId="749" builtinId="8" hidden="1"/>
    <cellStyle name="Hyperlink" xfId="741" builtinId="8" hidden="1"/>
    <cellStyle name="Hyperlink" xfId="733" builtinId="8" hidden="1"/>
    <cellStyle name="Hyperlink" xfId="717" builtinId="8" hidden="1"/>
    <cellStyle name="Hyperlink" xfId="709" builtinId="8" hidden="1"/>
    <cellStyle name="Hyperlink" xfId="701" builtinId="8" hidden="1"/>
    <cellStyle name="Hyperlink" xfId="685" builtinId="8" hidden="1"/>
    <cellStyle name="Hyperlink" xfId="677" builtinId="8" hidden="1"/>
    <cellStyle name="Hyperlink" xfId="669" builtinId="8" hidden="1"/>
    <cellStyle name="Hyperlink" xfId="653" builtinId="8" hidden="1"/>
    <cellStyle name="Hyperlink" xfId="645" builtinId="8" hidden="1"/>
    <cellStyle name="Hyperlink" xfId="637" builtinId="8" hidden="1"/>
    <cellStyle name="Hyperlink" xfId="621" builtinId="8" hidden="1"/>
    <cellStyle name="Hyperlink" xfId="613" builtinId="8" hidden="1"/>
    <cellStyle name="Hyperlink" xfId="605" builtinId="8" hidden="1"/>
    <cellStyle name="Hyperlink" xfId="589" builtinId="8" hidden="1"/>
    <cellStyle name="Hyperlink" xfId="581" builtinId="8" hidden="1"/>
    <cellStyle name="Hyperlink" xfId="573" builtinId="8" hidden="1"/>
    <cellStyle name="Hyperlink" xfId="557" builtinId="8" hidden="1"/>
    <cellStyle name="Hyperlink" xfId="549" builtinId="8" hidden="1"/>
    <cellStyle name="Hyperlink" xfId="541" builtinId="8" hidden="1"/>
    <cellStyle name="Hyperlink" xfId="525" builtinId="8" hidden="1"/>
    <cellStyle name="Hyperlink" xfId="517" builtinId="8" hidden="1"/>
    <cellStyle name="Hyperlink" xfId="509" builtinId="8" hidden="1"/>
    <cellStyle name="Hyperlink" xfId="493" builtinId="8" hidden="1"/>
    <cellStyle name="Hyperlink" xfId="485" builtinId="8" hidden="1"/>
    <cellStyle name="Hyperlink" xfId="477" builtinId="8" hidden="1"/>
    <cellStyle name="Hyperlink" xfId="461" builtinId="8" hidden="1"/>
    <cellStyle name="Hyperlink" xfId="453" builtinId="8" hidden="1"/>
    <cellStyle name="Hyperlink" xfId="445" builtinId="8" hidden="1"/>
    <cellStyle name="Hyperlink" xfId="193" builtinId="8" hidden="1"/>
    <cellStyle name="Hyperlink" xfId="195" builtinId="8" hidden="1"/>
    <cellStyle name="Hyperlink" xfId="197" builtinId="8" hidden="1"/>
    <cellStyle name="Hyperlink" xfId="201" builtinId="8" hidden="1"/>
    <cellStyle name="Hyperlink" xfId="203" builtinId="8" hidden="1"/>
    <cellStyle name="Hyperlink" xfId="207" builtinId="8" hidden="1"/>
    <cellStyle name="Hyperlink" xfId="211" builtinId="8" hidden="1"/>
    <cellStyle name="Hyperlink" xfId="213" builtinId="8" hidden="1"/>
    <cellStyle name="Hyperlink" xfId="215" builtinId="8" hidden="1"/>
    <cellStyle name="Hyperlink" xfId="219" builtinId="8" hidden="1"/>
    <cellStyle name="Hyperlink" xfId="223" builtinId="8" hidden="1"/>
    <cellStyle name="Hyperlink" xfId="225" builtinId="8" hidden="1"/>
    <cellStyle name="Hyperlink" xfId="229" builtinId="8" hidden="1"/>
    <cellStyle name="Hyperlink" xfId="231" builtinId="8" hidden="1"/>
    <cellStyle name="Hyperlink" xfId="233" builtinId="8" hidden="1"/>
    <cellStyle name="Hyperlink" xfId="239" builtinId="8" hidden="1"/>
    <cellStyle name="Hyperlink" xfId="241" builtinId="8" hidden="1"/>
    <cellStyle name="Hyperlink" xfId="243" builtinId="8" hidden="1"/>
    <cellStyle name="Hyperlink" xfId="247" builtinId="8" hidden="1"/>
    <cellStyle name="Hyperlink" xfId="249" builtinId="8" hidden="1"/>
    <cellStyle name="Hyperlink" xfId="251" builtinId="8" hidden="1"/>
    <cellStyle name="Hyperlink" xfId="257" builtinId="8" hidden="1"/>
    <cellStyle name="Hyperlink" xfId="259" builtinId="8" hidden="1"/>
    <cellStyle name="Hyperlink" xfId="261" builtinId="8" hidden="1"/>
    <cellStyle name="Hyperlink" xfId="265" builtinId="8" hidden="1"/>
    <cellStyle name="Hyperlink" xfId="267" builtinId="8" hidden="1"/>
    <cellStyle name="Hyperlink" xfId="271" builtinId="8" hidden="1"/>
    <cellStyle name="Hyperlink" xfId="275" builtinId="8" hidden="1"/>
    <cellStyle name="Hyperlink" xfId="277" builtinId="8" hidden="1"/>
    <cellStyle name="Hyperlink" xfId="279" builtinId="8" hidden="1"/>
    <cellStyle name="Hyperlink" xfId="283" builtinId="8" hidden="1"/>
    <cellStyle name="Hyperlink" xfId="287" builtinId="8" hidden="1"/>
    <cellStyle name="Hyperlink" xfId="289" builtinId="8" hidden="1"/>
    <cellStyle name="Hyperlink" xfId="293" builtinId="8" hidden="1"/>
    <cellStyle name="Hyperlink" xfId="295" builtinId="8" hidden="1"/>
    <cellStyle name="Hyperlink" xfId="297" builtinId="8" hidden="1"/>
    <cellStyle name="Hyperlink" xfId="303" builtinId="8" hidden="1"/>
    <cellStyle name="Hyperlink" xfId="305" builtinId="8" hidden="1"/>
    <cellStyle name="Hyperlink" xfId="307" builtinId="8" hidden="1"/>
    <cellStyle name="Hyperlink" xfId="311" builtinId="8" hidden="1"/>
    <cellStyle name="Hyperlink" xfId="313" builtinId="8" hidden="1"/>
    <cellStyle name="Hyperlink" xfId="315" builtinId="8" hidden="1"/>
    <cellStyle name="Hyperlink" xfId="321" builtinId="8" hidden="1"/>
    <cellStyle name="Hyperlink" xfId="323" builtinId="8" hidden="1"/>
    <cellStyle name="Hyperlink" xfId="325" builtinId="8" hidden="1"/>
    <cellStyle name="Hyperlink" xfId="329" builtinId="8" hidden="1"/>
    <cellStyle name="Hyperlink" xfId="331" builtinId="8" hidden="1"/>
    <cellStyle name="Hyperlink" xfId="335" builtinId="8" hidden="1"/>
    <cellStyle name="Hyperlink" xfId="339" builtinId="8" hidden="1"/>
    <cellStyle name="Hyperlink" xfId="341" builtinId="8" hidden="1"/>
    <cellStyle name="Hyperlink" xfId="343" builtinId="8" hidden="1"/>
    <cellStyle name="Hyperlink" xfId="347" builtinId="8" hidden="1"/>
    <cellStyle name="Hyperlink" xfId="351" builtinId="8" hidden="1"/>
    <cellStyle name="Hyperlink" xfId="353" builtinId="8" hidden="1"/>
    <cellStyle name="Hyperlink" xfId="357" builtinId="8" hidden="1"/>
    <cellStyle name="Hyperlink" xfId="359" builtinId="8" hidden="1"/>
    <cellStyle name="Hyperlink" xfId="361" builtinId="8" hidden="1"/>
    <cellStyle name="Hyperlink" xfId="367" builtinId="8" hidden="1"/>
    <cellStyle name="Hyperlink" xfId="369" builtinId="8" hidden="1"/>
    <cellStyle name="Hyperlink" xfId="371" builtinId="8" hidden="1"/>
    <cellStyle name="Hyperlink" xfId="375" builtinId="8" hidden="1"/>
    <cellStyle name="Hyperlink" xfId="377" builtinId="8" hidden="1"/>
    <cellStyle name="Hyperlink" xfId="379" builtinId="8" hidden="1"/>
    <cellStyle name="Hyperlink" xfId="385" builtinId="8" hidden="1"/>
    <cellStyle name="Hyperlink" xfId="387" builtinId="8" hidden="1"/>
    <cellStyle name="Hyperlink" xfId="389" builtinId="8" hidden="1"/>
    <cellStyle name="Hyperlink" xfId="393" builtinId="8" hidden="1"/>
    <cellStyle name="Hyperlink" xfId="395" builtinId="8" hidden="1"/>
    <cellStyle name="Hyperlink" xfId="399" builtinId="8" hidden="1"/>
    <cellStyle name="Hyperlink" xfId="403" builtinId="8" hidden="1"/>
    <cellStyle name="Hyperlink" xfId="405" builtinId="8" hidden="1"/>
    <cellStyle name="Hyperlink" xfId="407" builtinId="8" hidden="1"/>
    <cellStyle name="Hyperlink" xfId="411" builtinId="8" hidden="1"/>
    <cellStyle name="Hyperlink" xfId="415" builtinId="8" hidden="1"/>
    <cellStyle name="Hyperlink" xfId="417" builtinId="8" hidden="1"/>
    <cellStyle name="Hyperlink" xfId="421" builtinId="8" hidden="1"/>
    <cellStyle name="Hyperlink" xfId="423" builtinId="8" hidden="1"/>
    <cellStyle name="Hyperlink" xfId="425" builtinId="8" hidden="1"/>
    <cellStyle name="Hyperlink" xfId="431" builtinId="8" hidden="1"/>
    <cellStyle name="Hyperlink" xfId="433" builtinId="8" hidden="1"/>
    <cellStyle name="Hyperlink" xfId="435" builtinId="8" hidden="1"/>
    <cellStyle name="Hyperlink" xfId="439" builtinId="8" hidden="1"/>
    <cellStyle name="Hyperlink" xfId="441" builtinId="8" hidden="1"/>
    <cellStyle name="Hyperlink" xfId="429" builtinId="8" hidden="1"/>
    <cellStyle name="Hyperlink" xfId="397" builtinId="8" hidden="1"/>
    <cellStyle name="Hyperlink" xfId="381" builtinId="8" hidden="1"/>
    <cellStyle name="Hyperlink" xfId="365" builtinId="8" hidden="1"/>
    <cellStyle name="Hyperlink" xfId="333" builtinId="8" hidden="1"/>
    <cellStyle name="Hyperlink" xfId="317" builtinId="8" hidden="1"/>
    <cellStyle name="Hyperlink" xfId="301" builtinId="8" hidden="1"/>
    <cellStyle name="Hyperlink" xfId="269" builtinId="8" hidden="1"/>
    <cellStyle name="Hyperlink" xfId="253" builtinId="8" hidden="1"/>
    <cellStyle name="Hyperlink" xfId="237" builtinId="8" hidden="1"/>
    <cellStyle name="Hyperlink" xfId="205" builtinId="8" hidden="1"/>
    <cellStyle name="Hyperlink" xfId="189" builtinId="8" hidden="1"/>
    <cellStyle name="Hyperlink" xfId="89" builtinId="8" hidden="1"/>
    <cellStyle name="Hyperlink" xfId="93" builtinId="8" hidden="1"/>
    <cellStyle name="Hyperlink" xfId="95" builtinId="8" hidden="1"/>
    <cellStyle name="Hyperlink" xfId="97" builtinId="8" hidden="1"/>
    <cellStyle name="Hyperlink" xfId="101" builtinId="8" hidden="1"/>
    <cellStyle name="Hyperlink" xfId="103" builtinId="8" hidden="1"/>
    <cellStyle name="Hyperlink" xfId="105" builtinId="8" hidden="1"/>
    <cellStyle name="Hyperlink" xfId="111" builtinId="8" hidden="1"/>
    <cellStyle name="Hyperlink" xfId="113" builtinId="8" hidden="1"/>
    <cellStyle name="Hyperlink" xfId="115" builtinId="8" hidden="1"/>
    <cellStyle name="Hyperlink" xfId="119" builtinId="8" hidden="1"/>
    <cellStyle name="Hyperlink" xfId="121" builtinId="8" hidden="1"/>
    <cellStyle name="Hyperlink" xfId="123" builtinId="8" hidden="1"/>
    <cellStyle name="Hyperlink" xfId="127" builtinId="8" hidden="1"/>
    <cellStyle name="Hyperlink" xfId="129" builtinId="8" hidden="1"/>
    <cellStyle name="Hyperlink" xfId="131" builtinId="8" hidden="1"/>
    <cellStyle name="Hyperlink" xfId="135" builtinId="8" hidden="1"/>
    <cellStyle name="Hyperlink" xfId="137" builtinId="8" hidden="1"/>
    <cellStyle name="Hyperlink" xfId="139" builtinId="8" hidden="1"/>
    <cellStyle name="Hyperlink" xfId="145" builtinId="8" hidden="1"/>
    <cellStyle name="Hyperlink" xfId="147" builtinId="8" hidden="1"/>
    <cellStyle name="Hyperlink" xfId="149" builtinId="8" hidden="1"/>
    <cellStyle name="Hyperlink" xfId="153" builtinId="8" hidden="1"/>
    <cellStyle name="Hyperlink" xfId="155" builtinId="8" hidden="1"/>
    <cellStyle name="Hyperlink" xfId="157" builtinId="8" hidden="1"/>
    <cellStyle name="Hyperlink" xfId="161" builtinId="8" hidden="1"/>
    <cellStyle name="Hyperlink" xfId="163" builtinId="8" hidden="1"/>
    <cellStyle name="Hyperlink" xfId="165" builtinId="8" hidden="1"/>
    <cellStyle name="Hyperlink" xfId="169" builtinId="8" hidden="1"/>
    <cellStyle name="Hyperlink" xfId="171" builtinId="8" hidden="1"/>
    <cellStyle name="Hyperlink" xfId="175" builtinId="8" hidden="1"/>
    <cellStyle name="Hyperlink" xfId="179" builtinId="8" hidden="1"/>
    <cellStyle name="Hyperlink" xfId="181" builtinId="8" hidden="1"/>
    <cellStyle name="Hyperlink" xfId="183" builtinId="8" hidden="1"/>
    <cellStyle name="Hyperlink" xfId="187" builtinId="8" hidden="1"/>
    <cellStyle name="Hyperlink" xfId="173" builtinId="8" hidden="1"/>
    <cellStyle name="Hyperlink" xfId="141" builtinId="8" hidden="1"/>
    <cellStyle name="Hyperlink" xfId="43" builtinId="8" hidden="1"/>
    <cellStyle name="Hyperlink" xfId="45" builtinId="8" hidden="1"/>
    <cellStyle name="Hyperlink" xfId="47" builtinId="8" hidden="1"/>
    <cellStyle name="Hyperlink" xfId="51" builtinId="8" hidden="1"/>
    <cellStyle name="Hyperlink" xfId="53" builtinId="8" hidden="1"/>
    <cellStyle name="Hyperlink" xfId="55" builtinId="8" hidden="1"/>
    <cellStyle name="Hyperlink" xfId="59" builtinId="8" hidden="1"/>
    <cellStyle name="Hyperlink" xfId="61" builtinId="8" hidden="1"/>
    <cellStyle name="Hyperlink" xfId="63" builtinId="8" hidden="1"/>
    <cellStyle name="Hyperlink" xfId="67" builtinId="8" hidden="1"/>
    <cellStyle name="Hyperlink" xfId="69" builtinId="8" hidden="1"/>
    <cellStyle name="Hyperlink" xfId="71" builtinId="8" hidden="1"/>
    <cellStyle name="Hyperlink" xfId="75" builtinId="8" hidden="1"/>
    <cellStyle name="Hyperlink" xfId="79" builtinId="8" hidden="1"/>
    <cellStyle name="Hyperlink" xfId="81" builtinId="8" hidden="1"/>
    <cellStyle name="Hyperlink" xfId="85" builtinId="8" hidden="1"/>
    <cellStyle name="Hyperlink" xfId="87" builtinId="8" hidden="1"/>
    <cellStyle name="Hyperlink" xfId="77" builtinId="8" hidden="1"/>
    <cellStyle name="Hyperlink" xfId="23" builtinId="8" hidden="1"/>
    <cellStyle name="Hyperlink" xfId="25" builtinId="8" hidden="1"/>
    <cellStyle name="Hyperlink" xfId="27" builtinId="8" hidden="1"/>
    <cellStyle name="Hyperlink" xfId="31" builtinId="8" hidden="1"/>
    <cellStyle name="Hyperlink" xfId="33" builtinId="8" hidden="1"/>
    <cellStyle name="Hyperlink" xfId="35" builtinId="8" hidden="1"/>
    <cellStyle name="Hyperlink" xfId="39" builtinId="8" hidden="1"/>
    <cellStyle name="Hyperlink" xfId="41" builtinId="8" hidden="1"/>
    <cellStyle name="Hyperlink" xfId="11" builtinId="8" hidden="1"/>
    <cellStyle name="Hyperlink" xfId="15" builtinId="8" hidden="1"/>
    <cellStyle name="Hyperlink" xfId="17" builtinId="8" hidden="1"/>
    <cellStyle name="Hyperlink" xfId="19" builtinId="8" hidden="1"/>
    <cellStyle name="Hyperlink" xfId="7" builtinId="8" hidden="1"/>
    <cellStyle name="Hyperlink" xfId="9" builtinId="8" hidden="1"/>
    <cellStyle name="Hyperlink" xfId="3" builtinId="8" hidden="1"/>
    <cellStyle name="Hyperlink" xfId="1" builtinId="8" hidden="1"/>
    <cellStyle name="Hyperlink" xfId="5" builtinId="8" hidden="1"/>
    <cellStyle name="Hyperlink" xfId="13" builtinId="8" hidden="1"/>
    <cellStyle name="Hyperlink" xfId="37" builtinId="8" hidden="1"/>
    <cellStyle name="Hyperlink" xfId="29" builtinId="8" hidden="1"/>
    <cellStyle name="Hyperlink" xfId="21" builtinId="8" hidden="1"/>
    <cellStyle name="Hyperlink" xfId="83" builtinId="8" hidden="1"/>
    <cellStyle name="Hyperlink" xfId="73" builtinId="8" hidden="1"/>
    <cellStyle name="Hyperlink" xfId="65" builtinId="8" hidden="1"/>
    <cellStyle name="Hyperlink" xfId="57" builtinId="8" hidden="1"/>
    <cellStyle name="Hyperlink" xfId="49" builtinId="8" hidden="1"/>
    <cellStyle name="Hyperlink" xfId="109" builtinId="8" hidden="1"/>
    <cellStyle name="Hyperlink" xfId="185" builtinId="8" hidden="1"/>
    <cellStyle name="Hyperlink" xfId="177" builtinId="8" hidden="1"/>
    <cellStyle name="Hyperlink" xfId="167" builtinId="8" hidden="1"/>
    <cellStyle name="Hyperlink" xfId="159" builtinId="8" hidden="1"/>
    <cellStyle name="Hyperlink" xfId="151" builtinId="8" hidden="1"/>
    <cellStyle name="Hyperlink" xfId="143" builtinId="8" hidden="1"/>
    <cellStyle name="Hyperlink" xfId="133" builtinId="8" hidden="1"/>
    <cellStyle name="Hyperlink" xfId="125" builtinId="8" hidden="1"/>
    <cellStyle name="Hyperlink" xfId="117" builtinId="8" hidden="1"/>
    <cellStyle name="Hyperlink" xfId="107" builtinId="8" hidden="1"/>
    <cellStyle name="Hyperlink" xfId="99" builtinId="8" hidden="1"/>
    <cellStyle name="Hyperlink" xfId="91" builtinId="8" hidden="1"/>
    <cellStyle name="Hyperlink" xfId="221" builtinId="8" hidden="1"/>
    <cellStyle name="Hyperlink" xfId="285" builtinId="8" hidden="1"/>
    <cellStyle name="Hyperlink" xfId="349" builtinId="8" hidden="1"/>
    <cellStyle name="Hyperlink" xfId="413" builtinId="8" hidden="1"/>
    <cellStyle name="Hyperlink" xfId="437" builtinId="8" hidden="1"/>
    <cellStyle name="Hyperlink" xfId="427" builtinId="8" hidden="1"/>
    <cellStyle name="Hyperlink" xfId="419" builtinId="8" hidden="1"/>
    <cellStyle name="Hyperlink" xfId="409" builtinId="8" hidden="1"/>
    <cellStyle name="Hyperlink" xfId="401" builtinId="8" hidden="1"/>
    <cellStyle name="Hyperlink" xfId="391" builtinId="8" hidden="1"/>
    <cellStyle name="Hyperlink" xfId="383" builtinId="8" hidden="1"/>
    <cellStyle name="Hyperlink" xfId="373" builtinId="8" hidden="1"/>
    <cellStyle name="Hyperlink" xfId="363" builtinId="8" hidden="1"/>
    <cellStyle name="Hyperlink" xfId="355" builtinId="8" hidden="1"/>
    <cellStyle name="Hyperlink" xfId="345" builtinId="8" hidden="1"/>
    <cellStyle name="Hyperlink" xfId="337" builtinId="8" hidden="1"/>
    <cellStyle name="Hyperlink" xfId="327" builtinId="8" hidden="1"/>
    <cellStyle name="Hyperlink" xfId="319" builtinId="8" hidden="1"/>
    <cellStyle name="Hyperlink" xfId="309" builtinId="8" hidden="1"/>
    <cellStyle name="Hyperlink" xfId="299" builtinId="8" hidden="1"/>
    <cellStyle name="Hyperlink" xfId="291" builtinId="8" hidden="1"/>
    <cellStyle name="Hyperlink" xfId="281" builtinId="8" hidden="1"/>
    <cellStyle name="Hyperlink" xfId="273" builtinId="8" hidden="1"/>
    <cellStyle name="Hyperlink" xfId="263" builtinId="8" hidden="1"/>
    <cellStyle name="Hyperlink" xfId="255" builtinId="8" hidden="1"/>
    <cellStyle name="Hyperlink" xfId="245" builtinId="8" hidden="1"/>
    <cellStyle name="Hyperlink" xfId="235" builtinId="8" hidden="1"/>
    <cellStyle name="Hyperlink" xfId="227" builtinId="8" hidden="1"/>
    <cellStyle name="Hyperlink" xfId="217" builtinId="8" hidden="1"/>
    <cellStyle name="Hyperlink" xfId="209" builtinId="8" hidden="1"/>
    <cellStyle name="Hyperlink" xfId="199" builtinId="8" hidden="1"/>
    <cellStyle name="Hyperlink" xfId="191" builtinId="8" hidden="1"/>
    <cellStyle name="Hyperlink" xfId="469" builtinId="8" hidden="1"/>
    <cellStyle name="Hyperlink" xfId="501" builtinId="8" hidden="1"/>
    <cellStyle name="Hyperlink" xfId="533" builtinId="8" hidden="1"/>
    <cellStyle name="Hyperlink" xfId="565" builtinId="8" hidden="1"/>
    <cellStyle name="Hyperlink" xfId="597" builtinId="8" hidden="1"/>
    <cellStyle name="Hyperlink" xfId="629" builtinId="8" hidden="1"/>
    <cellStyle name="Hyperlink" xfId="661" builtinId="8" hidden="1"/>
    <cellStyle name="Hyperlink" xfId="693" builtinId="8" hidden="1"/>
    <cellStyle name="Hyperlink" xfId="725" builtinId="8" hidden="1"/>
    <cellStyle name="Hyperlink" xfId="757" builtinId="8" hidden="1"/>
    <cellStyle name="Hyperlink" xfId="789" builtinId="8" hidden="1"/>
    <cellStyle name="Hyperlink" xfId="821" builtinId="8" hidden="1"/>
    <cellStyle name="Hyperlink" xfId="853" builtinId="8" hidden="1"/>
    <cellStyle name="Hyperlink" xfId="885" builtinId="8" hidden="1"/>
    <cellStyle name="Hyperlink" xfId="917" builtinId="8" hidden="1"/>
    <cellStyle name="Hyperlink" xfId="949" builtinId="8" hidden="1"/>
    <cellStyle name="Hyperlink" xfId="981" builtinId="8" hidden="1"/>
    <cellStyle name="Hyperlink" xfId="1013" builtinId="8" hidden="1"/>
    <cellStyle name="Hyperlink" xfId="1045" builtinId="8" hidden="1"/>
    <cellStyle name="Hyperlink" xfId="1077" builtinId="8" hidden="1"/>
    <cellStyle name="Hyperlink" xfId="1109" builtinId="8" hidden="1"/>
    <cellStyle name="Hyperlink" xfId="1141" builtinId="8" hidden="1"/>
    <cellStyle name="Hyperlink" xfId="1173" builtinId="8" hidden="1"/>
    <cellStyle name="Hyperlink" xfId="1205" builtinId="8" hidden="1"/>
    <cellStyle name="Hyperlink" xfId="1237" builtinId="8" hidden="1"/>
    <cellStyle name="Hyperlink" xfId="1269" builtinId="8" hidden="1"/>
    <cellStyle name="Hyperlink" xfId="1259" builtinId="8" hidden="1"/>
    <cellStyle name="Hyperlink" xfId="1249" builtinId="8" hidden="1"/>
    <cellStyle name="Hyperlink" xfId="1239" builtinId="8" hidden="1"/>
    <cellStyle name="Hyperlink" xfId="1227" builtinId="8" hidden="1"/>
    <cellStyle name="Hyperlink" xfId="1217" builtinId="8" hidden="1"/>
    <cellStyle name="Hyperlink" xfId="1207" builtinId="8" hidden="1"/>
    <cellStyle name="Hyperlink" xfId="1195" builtinId="8" hidden="1"/>
    <cellStyle name="Hyperlink" xfId="1185" builtinId="8" hidden="1"/>
    <cellStyle name="Hyperlink" xfId="1175" builtinId="8" hidden="1"/>
    <cellStyle name="Hyperlink" xfId="1163" builtinId="8" hidden="1"/>
    <cellStyle name="Hyperlink" xfId="1153" builtinId="8" hidden="1"/>
    <cellStyle name="Hyperlink" xfId="1143" builtinId="8" hidden="1"/>
    <cellStyle name="Hyperlink" xfId="1131" builtinId="8" hidden="1"/>
    <cellStyle name="Hyperlink" xfId="1121" builtinId="8" hidden="1"/>
    <cellStyle name="Hyperlink" xfId="1111" builtinId="8" hidden="1"/>
    <cellStyle name="Hyperlink" xfId="1099" builtinId="8" hidden="1"/>
    <cellStyle name="Hyperlink" xfId="1089" builtinId="8" hidden="1"/>
    <cellStyle name="Hyperlink" xfId="1079" builtinId="8" hidden="1"/>
    <cellStyle name="Hyperlink" xfId="1067" builtinId="8" hidden="1"/>
    <cellStyle name="Hyperlink" xfId="1057" builtinId="8" hidden="1"/>
    <cellStyle name="Hyperlink" xfId="1047" builtinId="8" hidden="1"/>
    <cellStyle name="Hyperlink" xfId="1035" builtinId="8" hidden="1"/>
    <cellStyle name="Hyperlink" xfId="697" builtinId="8" hidden="1"/>
    <cellStyle name="Hyperlink" xfId="699" builtinId="8" hidden="1"/>
    <cellStyle name="Hyperlink" xfId="703" builtinId="8" hidden="1"/>
    <cellStyle name="Hyperlink" xfId="705" builtinId="8" hidden="1"/>
    <cellStyle name="Hyperlink" xfId="707" builtinId="8" hidden="1"/>
    <cellStyle name="Hyperlink" xfId="711" builtinId="8" hidden="1"/>
    <cellStyle name="Hyperlink" xfId="713" builtinId="8" hidden="1"/>
    <cellStyle name="Hyperlink" xfId="719" builtinId="8" hidden="1"/>
    <cellStyle name="Hyperlink" xfId="721" builtinId="8" hidden="1"/>
    <cellStyle name="Hyperlink" xfId="723" builtinId="8" hidden="1"/>
    <cellStyle name="Hyperlink" xfId="727" builtinId="8" hidden="1"/>
    <cellStyle name="Hyperlink" xfId="729" builtinId="8" hidden="1"/>
    <cellStyle name="Hyperlink" xfId="731" builtinId="8" hidden="1"/>
    <cellStyle name="Hyperlink" xfId="735" builtinId="8" hidden="1"/>
    <cellStyle name="Hyperlink" xfId="739" builtinId="8" hidden="1"/>
    <cellStyle name="Hyperlink" xfId="743" builtinId="8" hidden="1"/>
    <cellStyle name="Hyperlink" xfId="745" builtinId="8" hidden="1"/>
    <cellStyle name="Hyperlink" xfId="747" builtinId="8" hidden="1"/>
    <cellStyle name="Hyperlink" xfId="751" builtinId="8" hidden="1"/>
    <cellStyle name="Hyperlink" xfId="753" builtinId="8" hidden="1"/>
    <cellStyle name="Hyperlink" xfId="755" builtinId="8" hidden="1"/>
    <cellStyle name="Hyperlink" xfId="761" builtinId="8" hidden="1"/>
    <cellStyle name="Hyperlink" xfId="763" builtinId="8" hidden="1"/>
    <cellStyle name="Hyperlink" xfId="767" builtinId="8" hidden="1"/>
    <cellStyle name="Hyperlink" xfId="769" builtinId="8" hidden="1"/>
    <cellStyle name="Hyperlink" xfId="771" builtinId="8" hidden="1"/>
    <cellStyle name="Hyperlink" xfId="775" builtinId="8" hidden="1"/>
    <cellStyle name="Hyperlink" xfId="777" builtinId="8" hidden="1"/>
    <cellStyle name="Hyperlink" xfId="783" builtinId="8" hidden="1"/>
    <cellStyle name="Hyperlink" xfId="785" builtinId="8" hidden="1"/>
    <cellStyle name="Hyperlink" xfId="787" builtinId="8" hidden="1"/>
    <cellStyle name="Hyperlink" xfId="791" builtinId="8" hidden="1"/>
    <cellStyle name="Hyperlink" xfId="793" builtinId="8" hidden="1"/>
    <cellStyle name="Hyperlink" xfId="795" builtinId="8" hidden="1"/>
    <cellStyle name="Hyperlink" xfId="799" builtinId="8" hidden="1"/>
    <cellStyle name="Hyperlink" xfId="803" builtinId="8" hidden="1"/>
    <cellStyle name="Hyperlink" xfId="807" builtinId="8" hidden="1"/>
    <cellStyle name="Hyperlink" xfId="809" builtinId="8" hidden="1"/>
    <cellStyle name="Hyperlink" xfId="811" builtinId="8" hidden="1"/>
    <cellStyle name="Hyperlink" xfId="815" builtinId="8" hidden="1"/>
    <cellStyle name="Hyperlink" xfId="817" builtinId="8" hidden="1"/>
    <cellStyle name="Hyperlink" xfId="819" builtinId="8" hidden="1"/>
    <cellStyle name="Hyperlink" xfId="825" builtinId="8" hidden="1"/>
    <cellStyle name="Hyperlink" xfId="827" builtinId="8" hidden="1"/>
    <cellStyle name="Hyperlink" xfId="831" builtinId="8" hidden="1"/>
    <cellStyle name="Hyperlink" xfId="833" builtinId="8" hidden="1"/>
    <cellStyle name="Hyperlink" xfId="835" builtinId="8" hidden="1"/>
    <cellStyle name="Hyperlink" xfId="839" builtinId="8" hidden="1"/>
    <cellStyle name="Hyperlink" xfId="841" builtinId="8" hidden="1"/>
    <cellStyle name="Hyperlink" xfId="847" builtinId="8" hidden="1"/>
    <cellStyle name="Hyperlink" xfId="849" builtinId="8" hidden="1"/>
    <cellStyle name="Hyperlink" xfId="851" builtinId="8" hidden="1"/>
    <cellStyle name="Hyperlink" xfId="855" builtinId="8" hidden="1"/>
    <cellStyle name="Hyperlink" xfId="857" builtinId="8" hidden="1"/>
    <cellStyle name="Hyperlink" xfId="859" builtinId="8" hidden="1"/>
    <cellStyle name="Hyperlink" xfId="863" builtinId="8" hidden="1"/>
    <cellStyle name="Hyperlink" xfId="867" builtinId="8" hidden="1"/>
    <cellStyle name="Hyperlink" xfId="871" builtinId="8" hidden="1"/>
    <cellStyle name="Hyperlink" xfId="873" builtinId="8" hidden="1"/>
    <cellStyle name="Hyperlink" xfId="875" builtinId="8" hidden="1"/>
    <cellStyle name="Hyperlink" xfId="879" builtinId="8" hidden="1"/>
    <cellStyle name="Hyperlink" xfId="881" builtinId="8" hidden="1"/>
    <cellStyle name="Hyperlink" xfId="883" builtinId="8" hidden="1"/>
    <cellStyle name="Hyperlink" xfId="889" builtinId="8" hidden="1"/>
    <cellStyle name="Hyperlink" xfId="891" builtinId="8" hidden="1"/>
    <cellStyle name="Hyperlink" xfId="895" builtinId="8" hidden="1"/>
    <cellStyle name="Hyperlink" xfId="897" builtinId="8" hidden="1"/>
    <cellStyle name="Hyperlink" xfId="899" builtinId="8" hidden="1"/>
    <cellStyle name="Hyperlink" xfId="903" builtinId="8" hidden="1"/>
    <cellStyle name="Hyperlink" xfId="905" builtinId="8" hidden="1"/>
    <cellStyle name="Hyperlink" xfId="911" builtinId="8" hidden="1"/>
    <cellStyle name="Hyperlink" xfId="913" builtinId="8" hidden="1"/>
    <cellStyle name="Hyperlink" xfId="915" builtinId="8" hidden="1"/>
    <cellStyle name="Hyperlink" xfId="919" builtinId="8" hidden="1"/>
    <cellStyle name="Hyperlink" xfId="921" builtinId="8" hidden="1"/>
    <cellStyle name="Hyperlink" xfId="923" builtinId="8" hidden="1"/>
    <cellStyle name="Hyperlink" xfId="927" builtinId="8" hidden="1"/>
    <cellStyle name="Hyperlink" xfId="931" builtinId="8" hidden="1"/>
    <cellStyle name="Hyperlink" xfId="935" builtinId="8" hidden="1"/>
    <cellStyle name="Hyperlink" xfId="937" builtinId="8" hidden="1"/>
    <cellStyle name="Hyperlink" xfId="939" builtinId="8" hidden="1"/>
    <cellStyle name="Hyperlink" xfId="943" builtinId="8" hidden="1"/>
    <cellStyle name="Hyperlink" xfId="945" builtinId="8" hidden="1"/>
    <cellStyle name="Hyperlink" xfId="947" builtinId="8" hidden="1"/>
    <cellStyle name="Hyperlink" xfId="953" builtinId="8" hidden="1"/>
    <cellStyle name="Hyperlink" xfId="955" builtinId="8" hidden="1"/>
    <cellStyle name="Hyperlink" xfId="959" builtinId="8" hidden="1"/>
    <cellStyle name="Hyperlink" xfId="961" builtinId="8" hidden="1"/>
    <cellStyle name="Hyperlink" xfId="963" builtinId="8" hidden="1"/>
    <cellStyle name="Hyperlink" xfId="967" builtinId="8" hidden="1"/>
    <cellStyle name="Hyperlink" xfId="969" builtinId="8" hidden="1"/>
    <cellStyle name="Hyperlink" xfId="975" builtinId="8" hidden="1"/>
    <cellStyle name="Hyperlink" xfId="977" builtinId="8" hidden="1"/>
    <cellStyle name="Hyperlink" xfId="979" builtinId="8" hidden="1"/>
    <cellStyle name="Hyperlink" xfId="983" builtinId="8" hidden="1"/>
    <cellStyle name="Hyperlink" xfId="985" builtinId="8" hidden="1"/>
    <cellStyle name="Hyperlink" xfId="987" builtinId="8" hidden="1"/>
    <cellStyle name="Hyperlink" xfId="991" builtinId="8" hidden="1"/>
    <cellStyle name="Hyperlink" xfId="995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7" builtinId="8" hidden="1"/>
    <cellStyle name="Hyperlink" xfId="1019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31" builtinId="8" hidden="1"/>
    <cellStyle name="Hyperlink" xfId="1015" builtinId="8" hidden="1"/>
    <cellStyle name="Hyperlink" xfId="993" builtinId="8" hidden="1"/>
    <cellStyle name="Hyperlink" xfId="971" builtinId="8" hidden="1"/>
    <cellStyle name="Hyperlink" xfId="951" builtinId="8" hidden="1"/>
    <cellStyle name="Hyperlink" xfId="929" builtinId="8" hidden="1"/>
    <cellStyle name="Hyperlink" xfId="907" builtinId="8" hidden="1"/>
    <cellStyle name="Hyperlink" xfId="887" builtinId="8" hidden="1"/>
    <cellStyle name="Hyperlink" xfId="865" builtinId="8" hidden="1"/>
    <cellStyle name="Hyperlink" xfId="843" builtinId="8" hidden="1"/>
    <cellStyle name="Hyperlink" xfId="823" builtinId="8" hidden="1"/>
    <cellStyle name="Hyperlink" xfId="801" builtinId="8" hidden="1"/>
    <cellStyle name="Hyperlink" xfId="779" builtinId="8" hidden="1"/>
    <cellStyle name="Hyperlink" xfId="759" builtinId="8" hidden="1"/>
    <cellStyle name="Hyperlink" xfId="737" builtinId="8" hidden="1"/>
    <cellStyle name="Hyperlink" xfId="715" builtinId="8" hidden="1"/>
    <cellStyle name="Hyperlink" xfId="695" builtinId="8" hidden="1"/>
    <cellStyle name="Hyperlink" xfId="561" builtinId="8" hidden="1"/>
    <cellStyle name="Hyperlink" xfId="563" builtinId="8" hidden="1"/>
    <cellStyle name="Hyperlink" xfId="567" builtinId="8" hidden="1"/>
    <cellStyle name="Hyperlink" xfId="569" builtinId="8" hidden="1"/>
    <cellStyle name="Hyperlink" xfId="571" builtinId="8" hidden="1"/>
    <cellStyle name="Hyperlink" xfId="575" builtinId="8" hidden="1"/>
    <cellStyle name="Hyperlink" xfId="577" builtinId="8" hidden="1"/>
    <cellStyle name="Hyperlink" xfId="579" builtinId="8" hidden="1"/>
    <cellStyle name="Hyperlink" xfId="583" builtinId="8" hidden="1"/>
    <cellStyle name="Hyperlink" xfId="585" builtinId="8" hidden="1"/>
    <cellStyle name="Hyperlink" xfId="591" builtinId="8" hidden="1"/>
    <cellStyle name="Hyperlink" xfId="593" builtinId="8" hidden="1"/>
    <cellStyle name="Hyperlink" xfId="595" builtinId="8" hidden="1"/>
    <cellStyle name="Hyperlink" xfId="599" builtinId="8" hidden="1"/>
    <cellStyle name="Hyperlink" xfId="601" builtinId="8" hidden="1"/>
    <cellStyle name="Hyperlink" xfId="603" builtinId="8" hidden="1"/>
    <cellStyle name="Hyperlink" xfId="607" builtinId="8" hidden="1"/>
    <cellStyle name="Hyperlink" xfId="609" builtinId="8" hidden="1"/>
    <cellStyle name="Hyperlink" xfId="611" builtinId="8" hidden="1"/>
    <cellStyle name="Hyperlink" xfId="615" builtinId="8" hidden="1"/>
    <cellStyle name="Hyperlink" xfId="617" builtinId="8" hidden="1"/>
    <cellStyle name="Hyperlink" xfId="619" builtinId="8" hidden="1"/>
    <cellStyle name="Hyperlink" xfId="623" builtinId="8" hidden="1"/>
    <cellStyle name="Hyperlink" xfId="625" builtinId="8" hidden="1"/>
    <cellStyle name="Hyperlink" xfId="627" builtinId="8" hidden="1"/>
    <cellStyle name="Hyperlink" xfId="633" builtinId="8" hidden="1"/>
    <cellStyle name="Hyperlink" xfId="635" builtinId="8" hidden="1"/>
    <cellStyle name="Hyperlink" xfId="639" builtinId="8" hidden="1"/>
    <cellStyle name="Hyperlink" xfId="641" builtinId="8" hidden="1"/>
    <cellStyle name="Hyperlink" xfId="643" builtinId="8" hidden="1"/>
    <cellStyle name="Hyperlink" xfId="647" builtinId="8" hidden="1"/>
    <cellStyle name="Hyperlink" xfId="649" builtinId="8" hidden="1"/>
    <cellStyle name="Hyperlink" xfId="651" builtinId="8" hidden="1"/>
    <cellStyle name="Hyperlink" xfId="655" builtinId="8" hidden="1"/>
    <cellStyle name="Hyperlink" xfId="657" builtinId="8" hidden="1"/>
    <cellStyle name="Hyperlink" xfId="659" builtinId="8" hidden="1"/>
    <cellStyle name="Hyperlink" xfId="663" builtinId="8" hidden="1"/>
    <cellStyle name="Hyperlink" xfId="665" builtinId="8" hidden="1"/>
    <cellStyle name="Hyperlink" xfId="667" builtinId="8" hidden="1"/>
    <cellStyle name="Hyperlink" xfId="671" builtinId="8" hidden="1"/>
    <cellStyle name="Hyperlink" xfId="675" builtinId="8" hidden="1"/>
    <cellStyle name="Hyperlink" xfId="679" builtinId="8" hidden="1"/>
    <cellStyle name="Hyperlink" xfId="681" builtinId="8" hidden="1"/>
    <cellStyle name="Hyperlink" xfId="683" builtinId="8" hidden="1"/>
    <cellStyle name="Hyperlink" xfId="687" builtinId="8" hidden="1"/>
    <cellStyle name="Hyperlink" xfId="689" builtinId="8" hidden="1"/>
    <cellStyle name="Hyperlink" xfId="691" builtinId="8" hidden="1"/>
    <cellStyle name="Hyperlink" xfId="673" builtinId="8" hidden="1"/>
    <cellStyle name="Hyperlink" xfId="631" builtinId="8" hidden="1"/>
    <cellStyle name="Hyperlink" xfId="587" builtinId="8" hidden="1"/>
    <cellStyle name="Hyperlink" xfId="499" builtinId="8" hidden="1"/>
    <cellStyle name="Hyperlink" xfId="503" builtinId="8" hidden="1"/>
    <cellStyle name="Hyperlink" xfId="505" builtinId="8" hidden="1"/>
    <cellStyle name="Hyperlink" xfId="507" builtinId="8" hidden="1"/>
    <cellStyle name="Hyperlink" xfId="511" builtinId="8" hidden="1"/>
    <cellStyle name="Hyperlink" xfId="513" builtinId="8" hidden="1"/>
    <cellStyle name="Hyperlink" xfId="515" builtinId="8" hidden="1"/>
    <cellStyle name="Hyperlink" xfId="519" builtinId="8" hidden="1"/>
    <cellStyle name="Hyperlink" xfId="521" builtinId="8" hidden="1"/>
    <cellStyle name="Hyperlink" xfId="523" builtinId="8" hidden="1"/>
    <cellStyle name="Hyperlink" xfId="527" builtinId="8" hidden="1"/>
    <cellStyle name="Hyperlink" xfId="529" builtinId="8" hidden="1"/>
    <cellStyle name="Hyperlink" xfId="531" builtinId="8" hidden="1"/>
    <cellStyle name="Hyperlink" xfId="535" builtinId="8" hidden="1"/>
    <cellStyle name="Hyperlink" xfId="537" builtinId="8" hidden="1"/>
    <cellStyle name="Hyperlink" xfId="539" builtinId="8" hidden="1"/>
    <cellStyle name="Hyperlink" xfId="543" builtinId="8" hidden="1"/>
    <cellStyle name="Hyperlink" xfId="547" builtinId="8" hidden="1"/>
    <cellStyle name="Hyperlink" xfId="551" builtinId="8" hidden="1"/>
    <cellStyle name="Hyperlink" xfId="553" builtinId="8" hidden="1"/>
    <cellStyle name="Hyperlink" xfId="555" builtinId="8" hidden="1"/>
    <cellStyle name="Hyperlink" xfId="559" builtinId="8" hidden="1"/>
    <cellStyle name="Hyperlink" xfId="545" builtinId="8" hidden="1"/>
    <cellStyle name="Hyperlink" xfId="471" builtinId="8" hidden="1"/>
    <cellStyle name="Hyperlink" xfId="473" builtinId="8" hidden="1"/>
    <cellStyle name="Hyperlink" xfId="475" builtinId="8" hidden="1"/>
    <cellStyle name="Hyperlink" xfId="479" builtinId="8" hidden="1"/>
    <cellStyle name="Hyperlink" xfId="481" builtinId="8" hidden="1"/>
    <cellStyle name="Hyperlink" xfId="483" builtinId="8" hidden="1"/>
    <cellStyle name="Hyperlink" xfId="487" builtinId="8" hidden="1"/>
    <cellStyle name="Hyperlink" xfId="489" builtinId="8" hidden="1"/>
    <cellStyle name="Hyperlink" xfId="491" builtinId="8" hidden="1"/>
    <cellStyle name="Hyperlink" xfId="495" builtinId="8" hidden="1"/>
    <cellStyle name="Hyperlink" xfId="497" builtinId="8" hidden="1"/>
    <cellStyle name="Hyperlink" xfId="457" builtinId="8" hidden="1"/>
    <cellStyle name="Hyperlink" xfId="459" builtinId="8" hidden="1"/>
    <cellStyle name="Hyperlink" xfId="463" builtinId="8" hidden="1"/>
    <cellStyle name="Hyperlink" xfId="465" builtinId="8" hidden="1"/>
    <cellStyle name="Hyperlink" xfId="467" builtinId="8" hidden="1"/>
    <cellStyle name="Hyperlink" xfId="449" builtinId="8" hidden="1"/>
    <cellStyle name="Hyperlink" xfId="451" builtinId="8" hidden="1"/>
    <cellStyle name="Hyperlink" xfId="455" builtinId="8" hidden="1"/>
    <cellStyle name="Hyperlink" xfId="447" builtinId="8" hidden="1"/>
    <cellStyle name="Hyperlink" xfId="443" builtinId="8" hidden="1"/>
    <cellStyle name="Komma" xfId="1271" builtinId="3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3"/>
  <sheetViews>
    <sheetView tabSelected="1" zoomScaleNormal="100" workbookViewId="0"/>
  </sheetViews>
  <sheetFormatPr defaultColWidth="10.8984375" defaultRowHeight="15.6" x14ac:dyDescent="0.3"/>
  <cols>
    <col min="1" max="1" width="51" customWidth="1"/>
    <col min="2" max="2" width="33" style="3" hidden="1" customWidth="1"/>
    <col min="3" max="3" width="1.5" customWidth="1"/>
    <col min="4" max="4" width="10.8984375" style="23" customWidth="1"/>
    <col min="5" max="5" width="1.8984375" style="23" customWidth="1"/>
    <col min="6" max="6" width="10.3984375" style="23" customWidth="1"/>
    <col min="7" max="7" width="2.19921875" style="23" customWidth="1"/>
    <col min="8" max="8" width="11.3984375" style="23" customWidth="1"/>
    <col min="9" max="9" width="5.8984375" customWidth="1"/>
    <col min="10" max="10" width="20.8984375" hidden="1" customWidth="1"/>
    <col min="11" max="11" width="5.8984375" customWidth="1"/>
    <col min="12" max="12" width="56.59765625" customWidth="1"/>
    <col min="13" max="13" width="8.59765625" hidden="1" customWidth="1"/>
    <col min="14" max="14" width="1.09765625" customWidth="1"/>
    <col min="15" max="15" width="10.8984375" style="23"/>
    <col min="16" max="16" width="2" style="23" customWidth="1"/>
    <col min="17" max="17" width="10.8984375" style="23" customWidth="1"/>
    <col min="18" max="18" width="1.59765625" style="23" customWidth="1"/>
    <col min="19" max="19" width="10.8984375" style="23" customWidth="1"/>
    <col min="20" max="20" width="5.8984375" customWidth="1"/>
    <col min="21" max="21" width="20.8984375" hidden="1" customWidth="1"/>
    <col min="22" max="22" width="5.8984375" customWidth="1"/>
    <col min="23" max="23" width="12.3984375" bestFit="1" customWidth="1"/>
  </cols>
  <sheetData>
    <row r="1" spans="1:22" s="1" customFormat="1" ht="21" x14ac:dyDescent="0.4">
      <c r="A1" s="37" t="s">
        <v>116</v>
      </c>
      <c r="B1" s="4"/>
      <c r="D1" s="23"/>
      <c r="E1" s="23"/>
      <c r="F1" s="23"/>
      <c r="G1" s="20"/>
      <c r="H1" s="23"/>
      <c r="O1" s="20"/>
      <c r="P1" s="20"/>
      <c r="Q1" s="20"/>
      <c r="R1" s="20"/>
      <c r="S1" s="20"/>
    </row>
    <row r="2" spans="1:22" s="1" customFormat="1" ht="21" x14ac:dyDescent="0.4">
      <c r="A2" s="37" t="s">
        <v>130</v>
      </c>
      <c r="B2" s="4"/>
      <c r="D2" s="23"/>
      <c r="E2" s="23"/>
      <c r="F2" s="23"/>
      <c r="G2" s="20"/>
      <c r="H2" s="23"/>
      <c r="O2" s="20"/>
      <c r="P2" s="20"/>
      <c r="Q2" s="20"/>
      <c r="R2" s="20"/>
      <c r="S2" s="20"/>
    </row>
    <row r="3" spans="1:22" ht="31.2" x14ac:dyDescent="0.3">
      <c r="B3" s="3" t="s">
        <v>0</v>
      </c>
      <c r="D3" s="38" t="s">
        <v>105</v>
      </c>
      <c r="E3" s="38"/>
      <c r="F3" s="38" t="s">
        <v>1</v>
      </c>
      <c r="G3" s="39"/>
      <c r="H3" s="38" t="s">
        <v>106</v>
      </c>
      <c r="I3" s="31"/>
      <c r="J3" s="40" t="s">
        <v>2</v>
      </c>
      <c r="K3" s="31"/>
      <c r="L3" s="31"/>
      <c r="M3" s="41" t="s">
        <v>0</v>
      </c>
      <c r="N3" s="31"/>
      <c r="O3" s="38" t="s">
        <v>105</v>
      </c>
      <c r="P3" s="38"/>
      <c r="Q3" s="38" t="s">
        <v>1</v>
      </c>
      <c r="R3" s="39"/>
      <c r="S3" s="38" t="s">
        <v>106</v>
      </c>
      <c r="U3" s="5" t="s">
        <v>2</v>
      </c>
    </row>
    <row r="4" spans="1:22" s="2" customFormat="1" x14ac:dyDescent="0.3">
      <c r="A4" s="2" t="s">
        <v>3</v>
      </c>
      <c r="B4" s="42"/>
      <c r="D4" s="22"/>
      <c r="E4" s="22"/>
      <c r="F4" s="22"/>
      <c r="G4" s="22"/>
      <c r="H4" s="22"/>
      <c r="L4" s="2" t="s">
        <v>4</v>
      </c>
      <c r="M4" s="42"/>
      <c r="O4" s="22"/>
      <c r="P4" s="23"/>
      <c r="Q4" s="23"/>
      <c r="R4" s="23"/>
      <c r="S4" s="23"/>
      <c r="T4"/>
      <c r="U4"/>
    </row>
    <row r="5" spans="1:22" x14ac:dyDescent="0.3">
      <c r="M5" s="3"/>
      <c r="P5" s="43"/>
      <c r="Q5" s="43"/>
      <c r="R5" s="43"/>
      <c r="S5" s="43"/>
      <c r="T5" s="3"/>
    </row>
    <row r="6" spans="1:22" s="3" customFormat="1" x14ac:dyDescent="0.3">
      <c r="A6" s="3" t="s">
        <v>5</v>
      </c>
      <c r="D6" s="43"/>
      <c r="E6" s="43"/>
      <c r="F6" s="23"/>
      <c r="G6" s="43"/>
      <c r="H6" s="23"/>
      <c r="J6" t="s">
        <v>6</v>
      </c>
      <c r="L6" s="3" t="s">
        <v>7</v>
      </c>
      <c r="O6" s="43"/>
      <c r="P6" s="23"/>
      <c r="Q6" s="43"/>
      <c r="R6" s="23"/>
      <c r="S6" s="43"/>
      <c r="T6"/>
      <c r="U6" t="s">
        <v>6</v>
      </c>
    </row>
    <row r="7" spans="1:22" s="3" customFormat="1" x14ac:dyDescent="0.3">
      <c r="A7" t="s">
        <v>8</v>
      </c>
      <c r="D7" s="23">
        <f>'ontmoeting-empowerment-welzijn'!CU9</f>
        <v>82444.185700000002</v>
      </c>
      <c r="E7" s="43"/>
      <c r="F7" s="23">
        <f>'ontmoeting-empowerment-welzijn'!CU10</f>
        <v>73965</v>
      </c>
      <c r="G7" s="43"/>
      <c r="H7" s="23">
        <f>'ontmoeting-empowerment-welzijn'!CU11</f>
        <v>59982.869999999995</v>
      </c>
      <c r="J7"/>
      <c r="L7" t="s">
        <v>8</v>
      </c>
      <c r="N7"/>
      <c r="O7" s="23">
        <f>'ontmoeting-empowerment-welzijn'!CU16</f>
        <v>23410</v>
      </c>
      <c r="P7" s="43"/>
      <c r="Q7" s="23">
        <f>'ontmoeting-empowerment-welzijn'!CU17</f>
        <v>25050</v>
      </c>
      <c r="R7" s="23"/>
      <c r="S7" s="23">
        <f>'ontmoeting-empowerment-welzijn'!CU18</f>
        <v>22940</v>
      </c>
      <c r="U7"/>
    </row>
    <row r="8" spans="1:22" s="3" customFormat="1" x14ac:dyDescent="0.3">
      <c r="A8" t="s">
        <v>9</v>
      </c>
      <c r="D8" s="23">
        <f>'veiligheid-belangenbehartiging'!D30</f>
        <v>6300</v>
      </c>
      <c r="E8" s="43"/>
      <c r="F8" s="23">
        <f>'veiligheid-belangenbehartiging'!F30</f>
        <v>5975</v>
      </c>
      <c r="G8" s="43"/>
      <c r="H8" s="23">
        <f>'veiligheid-belangenbehartiging'!H25</f>
        <v>2500</v>
      </c>
      <c r="J8"/>
      <c r="L8" t="s">
        <v>9</v>
      </c>
      <c r="N8"/>
      <c r="O8" s="23">
        <f>'veiligheid-belangenbehartiging'!D31</f>
        <v>100</v>
      </c>
      <c r="P8" s="43"/>
      <c r="Q8" s="23">
        <f>'veiligheid-belangenbehartiging'!F31</f>
        <v>2400</v>
      </c>
      <c r="R8" s="23"/>
      <c r="S8" s="23">
        <v>0</v>
      </c>
      <c r="U8"/>
    </row>
    <row r="9" spans="1:22" s="3" customFormat="1" x14ac:dyDescent="0.3">
      <c r="A9" t="s">
        <v>10</v>
      </c>
      <c r="D9" s="23">
        <f>voorlichting!D7</f>
        <v>14500</v>
      </c>
      <c r="E9" s="43"/>
      <c r="F9" s="23">
        <f>voorlichting!F7</f>
        <v>17000</v>
      </c>
      <c r="G9" s="43"/>
      <c r="H9" s="23">
        <f>voorlichting!H6</f>
        <v>5000</v>
      </c>
      <c r="J9"/>
      <c r="L9" t="s">
        <v>10</v>
      </c>
      <c r="N9"/>
      <c r="O9" s="23">
        <f>voorlichting!D11</f>
        <v>18375</v>
      </c>
      <c r="P9" s="43"/>
      <c r="Q9" s="23">
        <f>voorlichting!F11</f>
        <v>20000</v>
      </c>
      <c r="R9" s="23"/>
      <c r="S9" s="23">
        <f>voorlichting!H10</f>
        <v>10000</v>
      </c>
      <c r="U9"/>
    </row>
    <row r="10" spans="1:22" s="3" customFormat="1" x14ac:dyDescent="0.3">
      <c r="A10"/>
      <c r="D10" s="44">
        <f>SUM(D7:D9)</f>
        <v>103244.1857</v>
      </c>
      <c r="E10" s="43"/>
      <c r="F10" s="44">
        <f>SUM(F7:F9)</f>
        <v>96940</v>
      </c>
      <c r="G10" s="43"/>
      <c r="H10" s="44">
        <f>SUM(H7:H9)</f>
        <v>67482.87</v>
      </c>
      <c r="J10"/>
      <c r="L10"/>
      <c r="N10"/>
      <c r="O10" s="44">
        <f>SUM(O7:O9)</f>
        <v>41885</v>
      </c>
      <c r="P10" s="43"/>
      <c r="Q10" s="44">
        <f>SUM(Q7:Q9)</f>
        <v>47450</v>
      </c>
      <c r="R10" s="23"/>
      <c r="S10" s="44">
        <f>SUM(S7:S9)</f>
        <v>32940</v>
      </c>
      <c r="U10"/>
    </row>
    <row r="11" spans="1:22" s="3" customFormat="1" x14ac:dyDescent="0.3">
      <c r="D11" s="43"/>
      <c r="E11" s="43"/>
      <c r="F11" s="23"/>
      <c r="G11" s="43"/>
      <c r="H11" s="23"/>
      <c r="J11"/>
      <c r="L11"/>
      <c r="N11"/>
      <c r="O11" s="23"/>
      <c r="P11" s="43"/>
      <c r="Q11" s="23"/>
      <c r="R11" s="23"/>
      <c r="S11" s="23"/>
      <c r="U11"/>
    </row>
    <row r="12" spans="1:22" s="3" customFormat="1" x14ac:dyDescent="0.3">
      <c r="A12" s="3" t="s">
        <v>11</v>
      </c>
      <c r="D12" s="43"/>
      <c r="E12" s="43"/>
      <c r="F12" s="23"/>
      <c r="G12" s="43"/>
      <c r="H12" s="23"/>
      <c r="J12"/>
      <c r="L12" s="3" t="s">
        <v>14</v>
      </c>
      <c r="M12" s="3">
        <v>8320</v>
      </c>
      <c r="O12" s="44">
        <v>49572</v>
      </c>
      <c r="P12"/>
      <c r="Q12" s="44">
        <v>43000</v>
      </c>
      <c r="R12"/>
      <c r="S12" s="44">
        <v>42000</v>
      </c>
      <c r="T12"/>
      <c r="U12"/>
    </row>
    <row r="13" spans="1:22" x14ac:dyDescent="0.3">
      <c r="A13" t="s">
        <v>127</v>
      </c>
      <c r="B13" s="3">
        <v>5340</v>
      </c>
      <c r="D13" s="23">
        <f>13000+2000+2000</f>
        <v>17000</v>
      </c>
      <c r="F13" s="23">
        <v>15000</v>
      </c>
      <c r="H13" s="23">
        <v>7000</v>
      </c>
      <c r="O13"/>
      <c r="P13"/>
      <c r="Q13"/>
      <c r="R13"/>
      <c r="S13"/>
      <c r="T13" s="3"/>
      <c r="U13" s="3"/>
    </row>
    <row r="14" spans="1:22" x14ac:dyDescent="0.3">
      <c r="A14" t="s">
        <v>12</v>
      </c>
      <c r="B14" s="3" t="s">
        <v>13</v>
      </c>
      <c r="D14" s="23">
        <v>8000</v>
      </c>
      <c r="F14" s="23">
        <v>3000</v>
      </c>
      <c r="H14" s="23">
        <v>7500</v>
      </c>
      <c r="L14" s="3" t="s">
        <v>35</v>
      </c>
      <c r="M14" s="3"/>
      <c r="N14" s="3"/>
      <c r="O14" s="44">
        <v>0</v>
      </c>
      <c r="P14" s="43"/>
      <c r="Q14" s="44">
        <v>15000</v>
      </c>
      <c r="S14" s="44">
        <v>4900</v>
      </c>
      <c r="T14" s="3"/>
      <c r="U14" s="3"/>
    </row>
    <row r="15" spans="1:22" x14ac:dyDescent="0.3">
      <c r="A15" t="s">
        <v>126</v>
      </c>
      <c r="B15" s="3">
        <v>5320</v>
      </c>
      <c r="D15" s="23">
        <f>14*150</f>
        <v>2100</v>
      </c>
      <c r="F15" s="23">
        <v>9000</v>
      </c>
      <c r="H15" s="23">
        <v>0</v>
      </c>
      <c r="L15" s="3"/>
      <c r="M15" s="3"/>
      <c r="N15" s="3"/>
      <c r="O15" s="3"/>
      <c r="P15" s="3"/>
      <c r="Q15" s="3"/>
      <c r="R15" s="3"/>
      <c r="S15" s="3"/>
      <c r="V15" s="3"/>
    </row>
    <row r="16" spans="1:22" x14ac:dyDescent="0.3">
      <c r="D16" s="44">
        <f>SUM(D13:D15)</f>
        <v>27100</v>
      </c>
      <c r="E16" s="43"/>
      <c r="F16" s="44">
        <f>SUM(F13:F15)</f>
        <v>27000</v>
      </c>
      <c r="G16" s="43"/>
      <c r="H16" s="44">
        <f>SUM(H13:H15)</f>
        <v>14500</v>
      </c>
      <c r="L16" s="3" t="s">
        <v>117</v>
      </c>
      <c r="M16" s="14" t="s">
        <v>38</v>
      </c>
      <c r="N16" s="3"/>
      <c r="O16" s="44">
        <v>30000</v>
      </c>
      <c r="P16" s="43"/>
      <c r="Q16" s="44">
        <v>35000</v>
      </c>
      <c r="S16" s="44">
        <v>27000</v>
      </c>
      <c r="V16" s="3"/>
    </row>
    <row r="17" spans="1:23" s="3" customFormat="1" x14ac:dyDescent="0.3">
      <c r="A17" s="3" t="s">
        <v>15</v>
      </c>
      <c r="D17" s="23"/>
      <c r="E17" s="43"/>
      <c r="F17" s="23"/>
      <c r="G17" s="43"/>
      <c r="H17" s="23"/>
      <c r="J17"/>
      <c r="P17" s="23"/>
      <c r="Q17" s="23"/>
      <c r="R17" s="23"/>
      <c r="S17" s="23"/>
      <c r="U17"/>
    </row>
    <row r="18" spans="1:23" s="3" customFormat="1" x14ac:dyDescent="0.3">
      <c r="A18" t="s">
        <v>16</v>
      </c>
      <c r="B18" s="14" t="s">
        <v>17</v>
      </c>
      <c r="C18"/>
      <c r="D18" s="23">
        <v>1000</v>
      </c>
      <c r="E18" s="23"/>
      <c r="F18" s="23">
        <v>3000</v>
      </c>
      <c r="G18" s="23"/>
      <c r="H18" s="29">
        <v>1250</v>
      </c>
      <c r="I18"/>
      <c r="J18"/>
      <c r="L18" t="s">
        <v>118</v>
      </c>
      <c r="M18"/>
      <c r="N18"/>
      <c r="O18" s="44">
        <v>1500</v>
      </c>
      <c r="P18" s="43"/>
      <c r="Q18" s="44">
        <v>0</v>
      </c>
      <c r="R18" s="23"/>
      <c r="S18" s="44">
        <v>1500</v>
      </c>
      <c r="U18" t="s">
        <v>19</v>
      </c>
    </row>
    <row r="19" spans="1:23" s="3" customFormat="1" x14ac:dyDescent="0.3">
      <c r="A19" t="s">
        <v>20</v>
      </c>
      <c r="B19" s="14" t="s">
        <v>21</v>
      </c>
      <c r="C19"/>
      <c r="D19" s="23">
        <v>3400</v>
      </c>
      <c r="E19" s="23"/>
      <c r="F19" s="23">
        <v>2200</v>
      </c>
      <c r="G19" s="23"/>
      <c r="H19" s="29">
        <v>3000</v>
      </c>
      <c r="I19"/>
      <c r="J19"/>
      <c r="U19"/>
    </row>
    <row r="20" spans="1:23" s="3" customFormat="1" x14ac:dyDescent="0.3">
      <c r="A20" t="s">
        <v>23</v>
      </c>
      <c r="B20" s="14" t="s">
        <v>24</v>
      </c>
      <c r="C20"/>
      <c r="D20" s="23">
        <v>7500</v>
      </c>
      <c r="E20" s="23"/>
      <c r="F20" s="23">
        <v>8000</v>
      </c>
      <c r="G20" s="23"/>
      <c r="H20" s="29">
        <v>7000</v>
      </c>
      <c r="I20"/>
      <c r="J20"/>
      <c r="K20"/>
      <c r="L20" s="3" t="s">
        <v>128</v>
      </c>
      <c r="O20" s="44">
        <v>65000</v>
      </c>
      <c r="P20" s="43"/>
      <c r="Q20" s="44">
        <v>0</v>
      </c>
      <c r="R20" s="23"/>
      <c r="S20" s="44">
        <v>0</v>
      </c>
      <c r="U20"/>
    </row>
    <row r="21" spans="1:23" s="3" customFormat="1" x14ac:dyDescent="0.3">
      <c r="A21" t="s">
        <v>26</v>
      </c>
      <c r="B21" s="14" t="s">
        <v>27</v>
      </c>
      <c r="C21"/>
      <c r="D21" s="23">
        <v>4200</v>
      </c>
      <c r="E21" s="23"/>
      <c r="F21" s="23">
        <v>4000</v>
      </c>
      <c r="G21" s="23"/>
      <c r="H21" s="29">
        <v>4000</v>
      </c>
      <c r="I21"/>
      <c r="J21"/>
      <c r="K21"/>
      <c r="T21"/>
      <c r="U21"/>
    </row>
    <row r="22" spans="1:23" x14ac:dyDescent="0.3">
      <c r="A22" t="s">
        <v>29</v>
      </c>
      <c r="B22" s="14" t="s">
        <v>30</v>
      </c>
      <c r="D22" s="23">
        <v>5000</v>
      </c>
      <c r="F22" s="23">
        <v>8000</v>
      </c>
      <c r="H22" s="29">
        <v>2500</v>
      </c>
      <c r="M22" s="3"/>
      <c r="N22" s="3"/>
      <c r="O22" s="43"/>
      <c r="P22" s="43"/>
      <c r="Q22" s="43"/>
      <c r="R22" s="43"/>
      <c r="S22" s="43"/>
    </row>
    <row r="23" spans="1:23" x14ac:dyDescent="0.3">
      <c r="A23" s="3"/>
      <c r="C23" s="3"/>
      <c r="D23" s="44">
        <f>SUM(D18:D22)</f>
        <v>21100</v>
      </c>
      <c r="F23" s="44">
        <f>SUM(F18:F22)</f>
        <v>25200</v>
      </c>
      <c r="G23" s="43"/>
      <c r="H23" s="44">
        <f>SUM(H18:H22)</f>
        <v>17750</v>
      </c>
      <c r="O23"/>
      <c r="P23"/>
      <c r="Q23"/>
      <c r="R23"/>
      <c r="S23"/>
      <c r="T23" s="3"/>
    </row>
    <row r="24" spans="1:23" x14ac:dyDescent="0.3">
      <c r="E24" s="43"/>
      <c r="I24" s="3"/>
      <c r="L24" s="33"/>
    </row>
    <row r="25" spans="1:23" x14ac:dyDescent="0.3">
      <c r="A25" s="3" t="s">
        <v>33</v>
      </c>
      <c r="B25" s="3">
        <v>5335</v>
      </c>
      <c r="C25" s="3"/>
      <c r="D25" s="44">
        <v>3000</v>
      </c>
      <c r="F25" s="25">
        <v>5000</v>
      </c>
      <c r="H25" s="25">
        <v>2346.63</v>
      </c>
      <c r="K25" s="3"/>
      <c r="L25" s="33"/>
    </row>
    <row r="26" spans="1:23" x14ac:dyDescent="0.3">
      <c r="A26" s="3"/>
      <c r="C26" s="3"/>
      <c r="D26" s="43"/>
      <c r="E26" s="43"/>
      <c r="F26" s="43"/>
      <c r="G26" s="43"/>
      <c r="H26" s="43"/>
      <c r="I26" s="3"/>
      <c r="L26" s="33"/>
      <c r="V26" s="3"/>
      <c r="W26" s="3"/>
    </row>
    <row r="27" spans="1:23" s="3" customFormat="1" x14ac:dyDescent="0.3">
      <c r="A27" s="3" t="s">
        <v>34</v>
      </c>
      <c r="B27" s="3">
        <v>5345</v>
      </c>
      <c r="D27" s="44">
        <v>20000</v>
      </c>
      <c r="E27" s="43"/>
      <c r="F27" s="25">
        <v>25000</v>
      </c>
      <c r="G27" s="43"/>
      <c r="H27" s="25">
        <v>13039.49</v>
      </c>
      <c r="J27"/>
      <c r="L27" s="56"/>
      <c r="U27"/>
    </row>
    <row r="28" spans="1:23" s="3" customFormat="1" x14ac:dyDescent="0.3">
      <c r="E28" s="43"/>
      <c r="F28" s="23"/>
      <c r="G28" s="43"/>
      <c r="H28" s="23"/>
      <c r="J28"/>
    </row>
    <row r="29" spans="1:23" s="3" customFormat="1" x14ac:dyDescent="0.3">
      <c r="A29" s="3" t="s">
        <v>36</v>
      </c>
      <c r="D29" s="44">
        <f>(D10+D25+D16+D23)*2%</f>
        <v>3088.8837140000001</v>
      </c>
      <c r="E29" s="43"/>
      <c r="F29" s="44">
        <v>3582.8</v>
      </c>
      <c r="G29" s="43"/>
      <c r="H29" s="44">
        <v>0</v>
      </c>
      <c r="J29"/>
      <c r="U29"/>
    </row>
    <row r="30" spans="1:23" s="3" customFormat="1" x14ac:dyDescent="0.3">
      <c r="D30" s="43"/>
      <c r="E30" s="43"/>
      <c r="F30" s="43"/>
      <c r="G30" s="43"/>
      <c r="H30" s="43"/>
      <c r="J30"/>
      <c r="U30"/>
    </row>
    <row r="31" spans="1:23" s="3" customFormat="1" x14ac:dyDescent="0.3">
      <c r="A31" s="3" t="s">
        <v>128</v>
      </c>
      <c r="D31" s="44">
        <f>130000/2</f>
        <v>65000</v>
      </c>
      <c r="E31" s="43"/>
      <c r="F31" s="44">
        <v>0</v>
      </c>
      <c r="G31" s="43"/>
      <c r="H31" s="44">
        <v>0</v>
      </c>
      <c r="J31"/>
      <c r="U31"/>
    </row>
    <row r="32" spans="1:23" s="3" customFormat="1" x14ac:dyDescent="0.3">
      <c r="I32"/>
      <c r="J32"/>
      <c r="T32"/>
      <c r="U32"/>
    </row>
    <row r="33" spans="1:23" ht="16.2" thickBot="1" x14ac:dyDescent="0.35">
      <c r="A33" s="1" t="s">
        <v>39</v>
      </c>
      <c r="B33" s="4"/>
      <c r="C33" s="1"/>
      <c r="D33" s="45">
        <f>D10+D25+D16+D23+D29+D27+D31</f>
        <v>242533.069414</v>
      </c>
      <c r="F33" s="45">
        <f>F10+F25+F16+F23+F29+F27</f>
        <v>182722.8</v>
      </c>
      <c r="G33" s="20"/>
      <c r="H33" s="45">
        <f>H10+H25+H16+H23+H29+H27</f>
        <v>115118.99</v>
      </c>
      <c r="I33" s="1"/>
      <c r="J33" s="1"/>
      <c r="L33" s="1" t="s">
        <v>40</v>
      </c>
      <c r="M33" s="4"/>
      <c r="N33" s="1"/>
      <c r="O33" s="45">
        <f>O10+O14+O44+O12+O16+O18+O20</f>
        <v>199861</v>
      </c>
      <c r="P33" s="20"/>
      <c r="Q33" s="45">
        <f>Q10+Q12+Q14+Q16</f>
        <v>140450</v>
      </c>
      <c r="R33" s="20"/>
      <c r="S33" s="45">
        <f>S10+S14+S44+S12+S16+S18</f>
        <v>110687</v>
      </c>
      <c r="T33" s="1"/>
      <c r="U33" s="1"/>
      <c r="W33" s="3"/>
    </row>
    <row r="34" spans="1:23" s="3" customFormat="1" ht="16.2" thickTop="1" x14ac:dyDescent="0.3">
      <c r="A34"/>
      <c r="C34"/>
      <c r="D34" s="23"/>
      <c r="E34" s="23"/>
      <c r="F34" s="23"/>
      <c r="G34" s="23"/>
      <c r="H34" s="23"/>
      <c r="I34"/>
      <c r="J34"/>
      <c r="K34" s="1"/>
      <c r="L34"/>
      <c r="N34"/>
      <c r="O34" s="23"/>
      <c r="P34" s="23"/>
      <c r="Q34" s="23"/>
      <c r="R34" s="23"/>
      <c r="S34" s="23"/>
      <c r="T34"/>
      <c r="U34"/>
      <c r="V34"/>
      <c r="W34"/>
    </row>
    <row r="35" spans="1:23" x14ac:dyDescent="0.3">
      <c r="L35" s="4" t="s">
        <v>41</v>
      </c>
      <c r="M35" s="4"/>
      <c r="N35" s="4"/>
      <c r="O35" s="46">
        <f>O33-D33</f>
        <v>-42672.069413999998</v>
      </c>
      <c r="Q35" s="46">
        <f>Q33-F33</f>
        <v>-42272.799999999988</v>
      </c>
      <c r="S35" s="46">
        <f>S33-H33</f>
        <v>-4431.9900000000052</v>
      </c>
      <c r="V35" s="1"/>
      <c r="W35" s="1"/>
    </row>
    <row r="36" spans="1:23" x14ac:dyDescent="0.3">
      <c r="L36" s="1"/>
      <c r="M36" s="1"/>
      <c r="N36" s="1"/>
      <c r="O36" s="1"/>
      <c r="V36" s="1"/>
      <c r="W36" s="1"/>
    </row>
    <row r="37" spans="1:23" s="1" customFormat="1" x14ac:dyDescent="0.3">
      <c r="A37" s="4" t="s">
        <v>129</v>
      </c>
      <c r="B37" s="3"/>
      <c r="C37"/>
      <c r="D37" s="23"/>
      <c r="E37" s="23"/>
      <c r="F37" s="23"/>
      <c r="G37" s="23"/>
      <c r="H37" s="23"/>
      <c r="I37"/>
      <c r="J37"/>
      <c r="K37"/>
      <c r="L37" s="3" t="s">
        <v>120</v>
      </c>
      <c r="M37" s="3"/>
      <c r="N37"/>
      <c r="O37" s="23"/>
      <c r="P37" s="43"/>
      <c r="Q37" s="23"/>
      <c r="R37" s="23"/>
      <c r="S37" s="23"/>
      <c r="T37"/>
      <c r="U37"/>
      <c r="V37"/>
      <c r="W37"/>
    </row>
    <row r="38" spans="1:23" x14ac:dyDescent="0.3">
      <c r="C38" s="3"/>
      <c r="D38" s="43"/>
      <c r="L38" t="s">
        <v>18</v>
      </c>
      <c r="P38" s="43"/>
    </row>
    <row r="39" spans="1:23" x14ac:dyDescent="0.3">
      <c r="C39" s="3"/>
      <c r="D39" s="43"/>
      <c r="E39" s="43"/>
      <c r="G39" s="43"/>
      <c r="I39" s="3"/>
      <c r="J39" s="3"/>
      <c r="K39" s="3"/>
      <c r="L39" t="s">
        <v>22</v>
      </c>
      <c r="M39" s="3"/>
      <c r="N39" s="3"/>
      <c r="O39" s="23">
        <v>5000</v>
      </c>
      <c r="P39" s="3"/>
      <c r="R39"/>
    </row>
    <row r="40" spans="1:23" x14ac:dyDescent="0.3">
      <c r="A40" s="3"/>
      <c r="C40" s="3"/>
      <c r="D40" s="43"/>
      <c r="E40" s="43"/>
      <c r="G40" s="43"/>
      <c r="I40" s="3"/>
      <c r="J40" s="3"/>
      <c r="L40" t="s">
        <v>25</v>
      </c>
      <c r="T40" s="3"/>
      <c r="U40" s="3"/>
    </row>
    <row r="41" spans="1:23" s="3" customFormat="1" x14ac:dyDescent="0.3">
      <c r="A41"/>
      <c r="C41"/>
      <c r="D41" s="23"/>
      <c r="E41" s="43"/>
      <c r="F41" s="23"/>
      <c r="G41" s="43"/>
      <c r="H41" s="23"/>
      <c r="L41" t="s">
        <v>28</v>
      </c>
      <c r="O41" s="23">
        <v>3000</v>
      </c>
      <c r="P41" s="23"/>
      <c r="Q41" s="23">
        <v>5000</v>
      </c>
      <c r="R41" s="23"/>
      <c r="S41" s="23">
        <v>2347</v>
      </c>
      <c r="V41"/>
      <c r="W41"/>
    </row>
    <row r="42" spans="1:23" x14ac:dyDescent="0.3">
      <c r="A42" s="3"/>
      <c r="C42" s="3"/>
      <c r="D42" s="43"/>
      <c r="K42" s="3"/>
      <c r="L42" t="s">
        <v>31</v>
      </c>
      <c r="M42" s="3"/>
      <c r="N42" s="3"/>
      <c r="Q42" s="23">
        <v>13000</v>
      </c>
      <c r="V42" s="3"/>
      <c r="W42" s="3"/>
    </row>
    <row r="43" spans="1:23" s="3" customFormat="1" x14ac:dyDescent="0.3">
      <c r="D43" s="43"/>
      <c r="E43" s="43"/>
      <c r="F43" s="23"/>
      <c r="G43" s="43"/>
      <c r="H43" s="23"/>
      <c r="K43"/>
      <c r="L43" t="s">
        <v>32</v>
      </c>
      <c r="M43"/>
      <c r="N43"/>
      <c r="O43" s="23">
        <v>3904</v>
      </c>
      <c r="Q43" s="23"/>
      <c r="R43"/>
      <c r="S43" s="23"/>
    </row>
    <row r="44" spans="1:23" s="3" customFormat="1" x14ac:dyDescent="0.3">
      <c r="A44"/>
      <c r="C44"/>
      <c r="D44" s="23"/>
      <c r="E44" s="43"/>
      <c r="F44" s="23"/>
      <c r="G44" s="43"/>
      <c r="H44" s="23"/>
      <c r="L44" s="3" t="s">
        <v>120</v>
      </c>
      <c r="M44"/>
      <c r="N44"/>
      <c r="O44" s="44">
        <f>SUM(O38:O43)</f>
        <v>11904</v>
      </c>
      <c r="P44" s="43"/>
      <c r="Q44" s="44">
        <f>SUM(Q38:Q43)</f>
        <v>18000</v>
      </c>
      <c r="R44" s="43"/>
      <c r="S44" s="44">
        <f>SUM(S38:S43)</f>
        <v>2347</v>
      </c>
      <c r="V44"/>
      <c r="W44"/>
    </row>
    <row r="45" spans="1:23" x14ac:dyDescent="0.3">
      <c r="K45" s="3"/>
      <c r="V45" s="3"/>
      <c r="W45" s="3"/>
    </row>
    <row r="46" spans="1:23" s="3" customFormat="1" x14ac:dyDescent="0.3">
      <c r="A46"/>
      <c r="B46"/>
      <c r="C46"/>
      <c r="D46" s="23"/>
      <c r="E46" s="23"/>
      <c r="F46" s="23"/>
      <c r="G46" s="23"/>
      <c r="H46" s="23"/>
      <c r="I46"/>
      <c r="J46"/>
      <c r="K46"/>
      <c r="L46" s="4" t="s">
        <v>121</v>
      </c>
      <c r="M46"/>
      <c r="N46"/>
      <c r="O46" s="23">
        <f>O35+O44</f>
        <v>-30768.069413999998</v>
      </c>
      <c r="P46" s="23"/>
      <c r="Q46" s="23">
        <f>Q35+Q44</f>
        <v>-24272.799999999988</v>
      </c>
      <c r="R46" s="23"/>
      <c r="S46" s="23">
        <f>S35+S44</f>
        <v>-2084.9900000000052</v>
      </c>
      <c r="T46"/>
      <c r="U46"/>
    </row>
    <row r="47" spans="1:23" s="3" customFormat="1" x14ac:dyDescent="0.3">
      <c r="D47" s="43"/>
      <c r="E47" s="23"/>
      <c r="F47" s="23"/>
      <c r="G47" s="23"/>
      <c r="H47" s="23"/>
      <c r="I47"/>
      <c r="J47"/>
      <c r="K47"/>
      <c r="L47"/>
      <c r="M47"/>
      <c r="N47"/>
      <c r="O47" s="23"/>
      <c r="P47" s="23"/>
      <c r="Q47" s="23"/>
      <c r="R47" s="23"/>
      <c r="S47" s="23"/>
      <c r="T47"/>
      <c r="U47"/>
      <c r="V47"/>
      <c r="W47"/>
    </row>
    <row r="48" spans="1:23" x14ac:dyDescent="0.3">
      <c r="E48" s="43"/>
      <c r="G48" s="43"/>
      <c r="I48" s="3"/>
      <c r="J48" s="3"/>
      <c r="L48" s="3"/>
      <c r="M48" s="3"/>
      <c r="N48" s="3"/>
      <c r="O48" s="43"/>
      <c r="P48" s="43"/>
      <c r="Q48" s="43"/>
      <c r="R48" s="43"/>
      <c r="S48" s="43"/>
      <c r="T48" s="3"/>
      <c r="U48" s="3"/>
    </row>
    <row r="49" spans="1:23" x14ac:dyDescent="0.3">
      <c r="A49" s="1"/>
      <c r="B49" s="1"/>
      <c r="C49" s="1"/>
      <c r="D49" s="20"/>
      <c r="K49" s="3"/>
      <c r="L49" s="4" t="s">
        <v>42</v>
      </c>
    </row>
    <row r="50" spans="1:23" x14ac:dyDescent="0.3">
      <c r="E50" s="20"/>
      <c r="F50" s="20"/>
      <c r="G50" s="20"/>
      <c r="H50" s="20"/>
      <c r="I50" s="1"/>
      <c r="J50" s="1"/>
      <c r="L50" s="32" t="s">
        <v>124</v>
      </c>
      <c r="O50" s="23">
        <v>202833</v>
      </c>
      <c r="P50" s="20"/>
      <c r="Q50" s="20"/>
      <c r="R50" s="20"/>
      <c r="S50" s="20"/>
      <c r="T50" s="1"/>
      <c r="U50" s="1"/>
      <c r="V50" s="3"/>
      <c r="W50" s="3"/>
    </row>
    <row r="51" spans="1:23" s="3" customFormat="1" x14ac:dyDescent="0.3">
      <c r="A51"/>
      <c r="C51"/>
      <c r="D51" s="23"/>
      <c r="E51" s="23"/>
      <c r="F51" s="23"/>
      <c r="G51" s="23"/>
      <c r="H51" s="23"/>
      <c r="I51"/>
      <c r="J51"/>
      <c r="K51" s="1"/>
      <c r="L51" s="32" t="s">
        <v>43</v>
      </c>
      <c r="M51"/>
      <c r="N51"/>
      <c r="O51" s="23">
        <f>O50+S35</f>
        <v>198401.01</v>
      </c>
      <c r="P51" s="23"/>
      <c r="Q51" s="23"/>
      <c r="R51" s="23"/>
      <c r="S51" s="23"/>
      <c r="T51"/>
      <c r="U51"/>
      <c r="V51"/>
      <c r="W51"/>
    </row>
    <row r="52" spans="1:23" x14ac:dyDescent="0.3">
      <c r="L52" s="32" t="s">
        <v>125</v>
      </c>
      <c r="O52" s="23">
        <f>O51+O35</f>
        <v>155728.94058600001</v>
      </c>
      <c r="V52" s="1"/>
      <c r="W52" s="1"/>
    </row>
    <row r="53" spans="1:23" s="1" customFormat="1" x14ac:dyDescent="0.3">
      <c r="A53"/>
      <c r="B53" s="3"/>
      <c r="C53"/>
      <c r="D53" s="23"/>
      <c r="E53" s="23"/>
      <c r="F53" s="23"/>
      <c r="G53" s="23"/>
      <c r="H53" s="23"/>
      <c r="I53"/>
      <c r="J53"/>
      <c r="K53"/>
      <c r="L53"/>
      <c r="M53"/>
      <c r="N53"/>
      <c r="O53" s="23"/>
      <c r="P53" s="23"/>
      <c r="Q53" s="23"/>
      <c r="R53" s="23"/>
      <c r="S53" s="23"/>
      <c r="T53"/>
      <c r="U53"/>
      <c r="V53"/>
      <c r="W53"/>
    </row>
  </sheetData>
  <phoneticPr fontId="11" type="noConversion"/>
  <pageMargins left="0.75000000000000011" right="0.75000000000000011" top="1" bottom="1" header="0.5" footer="0.5"/>
  <pageSetup paperSize="9" scale="46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V55"/>
  <sheetViews>
    <sheetView zoomScale="110" zoomScaleNormal="110" workbookViewId="0">
      <selection activeCell="A12" sqref="A12"/>
    </sheetView>
  </sheetViews>
  <sheetFormatPr defaultColWidth="10.8984375" defaultRowHeight="15.6" x14ac:dyDescent="0.3"/>
  <cols>
    <col min="1" max="1" width="25.59765625" customWidth="1"/>
    <col min="2" max="2" width="5.8984375" style="3" hidden="1" customWidth="1"/>
    <col min="3" max="3" width="1.69921875" customWidth="1"/>
    <col min="4" max="4" width="10.8984375" style="28"/>
    <col min="5" max="5" width="1.69921875" customWidth="1"/>
    <col min="6" max="6" width="7.3984375" customWidth="1"/>
    <col min="7" max="7" width="9.09765625" customWidth="1"/>
    <col min="8" max="8" width="10.8984375" customWidth="1"/>
    <col min="9" max="9" width="2.09765625" customWidth="1"/>
    <col min="10" max="10" width="26.09765625" customWidth="1"/>
    <col min="11" max="11" width="5.8984375" hidden="1" customWidth="1"/>
    <col min="12" max="12" width="1.3984375" customWidth="1"/>
    <col min="14" max="14" width="1.69921875" customWidth="1"/>
    <col min="15" max="15" width="7.3984375" customWidth="1"/>
    <col min="16" max="16" width="10" customWidth="1"/>
    <col min="17" max="17" width="10.8984375" customWidth="1"/>
    <col min="18" max="18" width="1.59765625" customWidth="1"/>
    <col min="19" max="19" width="28.3984375" customWidth="1"/>
    <col min="20" max="20" width="5.8984375" hidden="1" customWidth="1"/>
    <col min="21" max="21" width="1.69921875" customWidth="1"/>
    <col min="23" max="23" width="1.59765625" customWidth="1"/>
    <col min="24" max="24" width="7.3984375" customWidth="1"/>
    <col min="25" max="25" width="8.59765625" customWidth="1"/>
    <col min="26" max="26" width="18.5" customWidth="1"/>
    <col min="27" max="27" width="1.5" customWidth="1"/>
    <col min="28" max="28" width="26.3984375" customWidth="1"/>
    <col min="29" max="29" width="2.09765625" hidden="1" customWidth="1"/>
    <col min="30" max="30" width="2.09765625" customWidth="1"/>
    <col min="32" max="32" width="1.3984375" customWidth="1"/>
    <col min="33" max="33" width="7.3984375" customWidth="1"/>
    <col min="34" max="34" width="8.8984375" customWidth="1"/>
    <col min="35" max="35" width="10.8984375" customWidth="1"/>
    <col min="36" max="36" width="1.3984375" customWidth="1"/>
    <col min="37" max="37" width="26.69921875" customWidth="1"/>
    <col min="38" max="38" width="5.8984375" hidden="1" customWidth="1"/>
    <col min="39" max="39" width="1.3984375" customWidth="1"/>
    <col min="41" max="41" width="2.09765625" customWidth="1"/>
    <col min="42" max="42" width="7.3984375" customWidth="1"/>
    <col min="43" max="43" width="9.19921875" customWidth="1"/>
    <col min="44" max="44" width="10.8984375" customWidth="1"/>
    <col min="45" max="45" width="2.09765625" customWidth="1"/>
    <col min="46" max="46" width="26.69921875" customWidth="1"/>
    <col min="47" max="47" width="5.8984375" hidden="1" customWidth="1"/>
    <col min="48" max="48" width="1.19921875" customWidth="1"/>
    <col min="50" max="50" width="1.09765625" customWidth="1"/>
    <col min="51" max="51" width="9.19921875" customWidth="1"/>
    <col min="52" max="52" width="9.3984375" customWidth="1"/>
    <col min="53" max="53" width="17.59765625" customWidth="1"/>
    <col min="54" max="54" width="2" customWidth="1"/>
    <col min="55" max="55" width="27.3984375" customWidth="1"/>
    <col min="56" max="56" width="5.8984375" hidden="1" customWidth="1"/>
    <col min="57" max="57" width="1.59765625" customWidth="1"/>
    <col min="59" max="59" width="1.8984375" customWidth="1"/>
    <col min="60" max="60" width="7.3984375" customWidth="1"/>
    <col min="61" max="61" width="9" customWidth="1"/>
    <col min="62" max="62" width="10.8984375" customWidth="1"/>
    <col min="63" max="63" width="2.69921875" customWidth="1"/>
    <col min="64" max="64" width="27.3984375" customWidth="1"/>
    <col min="65" max="65" width="5.8984375" hidden="1" customWidth="1"/>
    <col min="66" max="66" width="1.59765625" customWidth="1"/>
    <col min="67" max="67" width="9.3984375" customWidth="1"/>
    <col min="68" max="68" width="1.8984375" customWidth="1"/>
    <col min="69" max="69" width="7.3984375" customWidth="1"/>
    <col min="70" max="70" width="9.3984375" customWidth="1"/>
    <col min="72" max="72" width="3.19921875" customWidth="1"/>
    <col min="73" max="73" width="27.3984375" customWidth="1"/>
    <col min="74" max="74" width="5.8984375" hidden="1" customWidth="1"/>
    <col min="75" max="75" width="1.59765625" customWidth="1"/>
    <col min="76" max="76" width="9.3984375" customWidth="1"/>
    <col min="77" max="77" width="1.8984375" customWidth="1"/>
    <col min="78" max="78" width="7.3984375" customWidth="1"/>
    <col min="79" max="79" width="9.3984375" customWidth="1"/>
    <col min="81" max="81" width="3.19921875" customWidth="1"/>
    <col min="82" max="82" width="27.3984375" customWidth="1"/>
    <col min="83" max="83" width="5.8984375" hidden="1" customWidth="1"/>
    <col min="84" max="84" width="1.59765625" customWidth="1"/>
    <col min="85" max="85" width="9.3984375" customWidth="1"/>
    <col min="86" max="86" width="1.8984375" customWidth="1"/>
    <col min="87" max="87" width="7.3984375" customWidth="1"/>
    <col min="88" max="88" width="9.3984375" customWidth="1"/>
    <col min="90" max="90" width="27.3984375" customWidth="1"/>
    <col min="91" max="91" width="5.8984375" hidden="1" customWidth="1"/>
    <col min="92" max="92" width="1.59765625" customWidth="1"/>
    <col min="93" max="93" width="9.3984375" customWidth="1"/>
    <col min="94" max="94" width="1.8984375" customWidth="1"/>
    <col min="95" max="95" width="7.3984375" customWidth="1"/>
    <col min="96" max="96" width="9.3984375" customWidth="1"/>
    <col min="98" max="98" width="27.8984375" customWidth="1"/>
  </cols>
  <sheetData>
    <row r="1" spans="1:100" x14ac:dyDescent="0.3">
      <c r="A1" s="2" t="s">
        <v>107</v>
      </c>
      <c r="B1" s="4"/>
      <c r="C1" s="1"/>
      <c r="D1" s="26"/>
    </row>
    <row r="2" spans="1:100" ht="31.2" x14ac:dyDescent="0.3">
      <c r="B2" s="3" t="s">
        <v>44</v>
      </c>
      <c r="D2" s="30" t="s">
        <v>105</v>
      </c>
      <c r="E2" s="47"/>
      <c r="F2" s="31" t="s">
        <v>1</v>
      </c>
      <c r="G2" s="31" t="s">
        <v>106</v>
      </c>
      <c r="H2" t="s">
        <v>2</v>
      </c>
      <c r="K2" s="3" t="s">
        <v>44</v>
      </c>
      <c r="M2" s="30" t="s">
        <v>105</v>
      </c>
      <c r="N2" s="47"/>
      <c r="O2" s="31" t="s">
        <v>1</v>
      </c>
      <c r="P2" s="31" t="s">
        <v>106</v>
      </c>
      <c r="Q2" t="s">
        <v>2</v>
      </c>
      <c r="T2" s="3" t="s">
        <v>44</v>
      </c>
      <c r="V2" s="30" t="s">
        <v>105</v>
      </c>
      <c r="W2" s="47"/>
      <c r="X2" s="31" t="s">
        <v>1</v>
      </c>
      <c r="Y2" s="31" t="s">
        <v>106</v>
      </c>
      <c r="Z2" t="s">
        <v>2</v>
      </c>
      <c r="AC2" s="3" t="s">
        <v>44</v>
      </c>
      <c r="AE2" s="30" t="s">
        <v>105</v>
      </c>
      <c r="AF2" s="47"/>
      <c r="AG2" s="31" t="s">
        <v>1</v>
      </c>
      <c r="AH2" s="31" t="s">
        <v>106</v>
      </c>
      <c r="AI2" t="s">
        <v>2</v>
      </c>
      <c r="AL2" s="3" t="s">
        <v>44</v>
      </c>
      <c r="AN2" s="30" t="s">
        <v>105</v>
      </c>
      <c r="AO2" s="47"/>
      <c r="AP2" s="31" t="s">
        <v>1</v>
      </c>
      <c r="AQ2" s="31" t="s">
        <v>106</v>
      </c>
      <c r="AR2" t="s">
        <v>2</v>
      </c>
      <c r="AU2" s="3" t="s">
        <v>44</v>
      </c>
      <c r="AW2" s="30" t="s">
        <v>105</v>
      </c>
      <c r="AX2" s="47"/>
      <c r="AY2" s="31" t="s">
        <v>1</v>
      </c>
      <c r="AZ2" s="31" t="s">
        <v>106</v>
      </c>
      <c r="BA2" t="s">
        <v>2</v>
      </c>
      <c r="BB2" s="5"/>
      <c r="BD2" s="3" t="s">
        <v>44</v>
      </c>
      <c r="BF2" s="30" t="s">
        <v>105</v>
      </c>
      <c r="BG2" s="47"/>
      <c r="BH2" s="31" t="s">
        <v>1</v>
      </c>
      <c r="BI2" s="31" t="s">
        <v>106</v>
      </c>
      <c r="BJ2" t="s">
        <v>2</v>
      </c>
      <c r="BM2" s="3" t="s">
        <v>44</v>
      </c>
      <c r="BO2" s="30" t="s">
        <v>105</v>
      </c>
      <c r="BP2" s="47"/>
      <c r="BQ2" s="31" t="s">
        <v>1</v>
      </c>
      <c r="BR2" s="31" t="s">
        <v>106</v>
      </c>
      <c r="BS2" t="s">
        <v>2</v>
      </c>
      <c r="BV2" s="3" t="s">
        <v>44</v>
      </c>
      <c r="BX2" s="30" t="s">
        <v>105</v>
      </c>
      <c r="BY2" s="47"/>
      <c r="BZ2" s="31" t="s">
        <v>1</v>
      </c>
      <c r="CA2" s="31" t="s">
        <v>106</v>
      </c>
      <c r="CB2" t="s">
        <v>2</v>
      </c>
      <c r="CE2" s="3" t="s">
        <v>44</v>
      </c>
      <c r="CG2" s="30" t="s">
        <v>105</v>
      </c>
      <c r="CH2" s="47"/>
      <c r="CI2" s="31" t="s">
        <v>1</v>
      </c>
      <c r="CJ2" s="31" t="s">
        <v>106</v>
      </c>
      <c r="CK2" t="s">
        <v>2</v>
      </c>
      <c r="CM2" s="3" t="s">
        <v>44</v>
      </c>
      <c r="CO2" s="30" t="s">
        <v>105</v>
      </c>
      <c r="CP2" s="47"/>
      <c r="CQ2" s="31" t="s">
        <v>1</v>
      </c>
      <c r="CR2" s="31" t="s">
        <v>106</v>
      </c>
      <c r="CS2" t="s">
        <v>2</v>
      </c>
      <c r="CU2" s="48"/>
    </row>
    <row r="3" spans="1:100" x14ac:dyDescent="0.3">
      <c r="D3" s="49"/>
    </row>
    <row r="4" spans="1:100" x14ac:dyDescent="0.3">
      <c r="A4" s="1" t="s">
        <v>45</v>
      </c>
      <c r="J4" s="1" t="s">
        <v>46</v>
      </c>
      <c r="K4" s="3"/>
      <c r="M4" s="28"/>
      <c r="S4" s="1" t="s">
        <v>47</v>
      </c>
      <c r="T4" s="3"/>
      <c r="V4" s="28"/>
      <c r="AB4" s="1" t="s">
        <v>48</v>
      </c>
      <c r="AC4" s="3"/>
      <c r="AE4" s="28"/>
      <c r="AK4" s="1" t="s">
        <v>49</v>
      </c>
      <c r="AL4" s="3"/>
      <c r="AN4" s="28"/>
      <c r="AT4" s="1" t="s">
        <v>50</v>
      </c>
      <c r="AU4" s="3"/>
      <c r="AW4" s="28"/>
      <c r="BC4" s="50" t="s">
        <v>51</v>
      </c>
      <c r="BD4" s="3"/>
      <c r="BF4" s="28"/>
      <c r="BL4" s="1" t="s">
        <v>52</v>
      </c>
      <c r="BM4" s="3"/>
      <c r="BO4" s="28"/>
      <c r="BU4" s="1" t="s">
        <v>111</v>
      </c>
      <c r="BV4" s="3"/>
      <c r="BX4" s="28"/>
      <c r="CD4" s="1" t="s">
        <v>122</v>
      </c>
      <c r="CE4" s="3"/>
      <c r="CG4" s="28"/>
      <c r="CL4" s="1" t="s">
        <v>123</v>
      </c>
      <c r="CM4" s="3"/>
      <c r="CO4" s="28"/>
      <c r="CT4" s="1" t="s">
        <v>114</v>
      </c>
      <c r="CU4" s="23">
        <f>M6+AN6</f>
        <v>21</v>
      </c>
    </row>
    <row r="5" spans="1:100" x14ac:dyDescent="0.3">
      <c r="A5" s="1"/>
      <c r="J5" s="1"/>
      <c r="K5" s="3"/>
      <c r="M5" s="28"/>
      <c r="S5" s="1"/>
      <c r="T5" s="3"/>
      <c r="V5" s="28"/>
      <c r="AB5" s="1"/>
      <c r="AC5" s="3"/>
      <c r="AE5" s="28"/>
      <c r="AK5" s="1"/>
      <c r="AL5" s="3"/>
      <c r="AN5" s="28"/>
      <c r="AT5" s="1"/>
      <c r="AU5" s="3"/>
      <c r="AW5" s="28"/>
      <c r="BC5" s="1"/>
      <c r="BD5" s="3"/>
      <c r="BF5" s="28"/>
      <c r="BL5" s="1"/>
      <c r="BM5" s="3"/>
      <c r="BO5" s="28"/>
      <c r="BU5" s="1"/>
      <c r="BV5" s="3"/>
      <c r="BX5" s="28"/>
      <c r="CD5" s="1"/>
      <c r="CE5" s="3"/>
      <c r="CG5" s="28"/>
      <c r="CL5" s="1"/>
      <c r="CM5" s="3"/>
      <c r="CO5" s="28"/>
      <c r="CT5" s="1" t="s">
        <v>115</v>
      </c>
      <c r="CU5" s="23">
        <f>V6+AE6+D6</f>
        <v>37</v>
      </c>
    </row>
    <row r="6" spans="1:100" x14ac:dyDescent="0.3">
      <c r="A6" t="s">
        <v>53</v>
      </c>
      <c r="D6" s="28">
        <v>12</v>
      </c>
      <c r="F6" s="51">
        <v>10</v>
      </c>
      <c r="J6" t="s">
        <v>53</v>
      </c>
      <c r="K6" s="3"/>
      <c r="M6" s="28">
        <v>11</v>
      </c>
      <c r="O6" s="51">
        <v>10</v>
      </c>
      <c r="S6" t="s">
        <v>53</v>
      </c>
      <c r="T6" s="3"/>
      <c r="V6" s="28">
        <v>12</v>
      </c>
      <c r="X6">
        <v>24</v>
      </c>
      <c r="AB6" t="s">
        <v>53</v>
      </c>
      <c r="AC6" s="3"/>
      <c r="AE6" s="28">
        <v>13</v>
      </c>
      <c r="AG6">
        <v>10</v>
      </c>
      <c r="AK6" t="s">
        <v>53</v>
      </c>
      <c r="AL6" s="3"/>
      <c r="AN6" s="28">
        <v>10</v>
      </c>
      <c r="AP6">
        <v>10</v>
      </c>
      <c r="AT6" t="s">
        <v>53</v>
      </c>
      <c r="AU6" s="3"/>
      <c r="AW6" s="28"/>
      <c r="AY6">
        <v>0</v>
      </c>
      <c r="BC6" t="s">
        <v>53</v>
      </c>
      <c r="BD6" s="3"/>
      <c r="BF6" s="28">
        <v>0</v>
      </c>
      <c r="BH6">
        <v>9</v>
      </c>
      <c r="BL6" t="s">
        <v>53</v>
      </c>
      <c r="BM6" s="3"/>
      <c r="BO6" s="28">
        <v>0</v>
      </c>
      <c r="BQ6">
        <v>0</v>
      </c>
      <c r="BU6" t="s">
        <v>53</v>
      </c>
      <c r="BV6" s="3"/>
      <c r="BX6" s="28">
        <v>0</v>
      </c>
      <c r="BZ6">
        <v>0</v>
      </c>
      <c r="CD6" t="s">
        <v>53</v>
      </c>
      <c r="CE6" s="3"/>
      <c r="CG6" s="28">
        <v>0</v>
      </c>
      <c r="CI6">
        <v>0</v>
      </c>
      <c r="CL6" t="s">
        <v>53</v>
      </c>
      <c r="CM6" s="3"/>
      <c r="CO6" s="28">
        <v>0</v>
      </c>
      <c r="CQ6">
        <v>0</v>
      </c>
      <c r="CU6" s="23"/>
    </row>
    <row r="7" spans="1:100" x14ac:dyDescent="0.3">
      <c r="A7" t="s">
        <v>54</v>
      </c>
      <c r="F7" s="51"/>
      <c r="J7" t="s">
        <v>54</v>
      </c>
      <c r="K7" s="3"/>
      <c r="M7" s="28"/>
      <c r="O7" s="51"/>
      <c r="S7" t="s">
        <v>54</v>
      </c>
      <c r="T7" s="3"/>
      <c r="V7" s="28"/>
      <c r="AB7" t="s">
        <v>54</v>
      </c>
      <c r="AC7" s="3"/>
      <c r="AE7" s="28"/>
      <c r="AK7" t="s">
        <v>54</v>
      </c>
      <c r="AL7" s="3"/>
      <c r="AN7" s="28"/>
      <c r="AT7" t="s">
        <v>54</v>
      </c>
      <c r="AU7" s="3"/>
      <c r="AW7" s="28"/>
      <c r="BC7" t="s">
        <v>54</v>
      </c>
      <c r="BD7" s="3"/>
      <c r="BF7" s="28"/>
      <c r="BL7" t="s">
        <v>54</v>
      </c>
      <c r="BM7" s="3"/>
      <c r="BO7" s="28"/>
      <c r="BU7" t="s">
        <v>54</v>
      </c>
      <c r="BV7" s="3"/>
      <c r="BX7" s="28"/>
      <c r="CD7" t="s">
        <v>54</v>
      </c>
      <c r="CE7" s="3"/>
      <c r="CG7" s="28"/>
      <c r="CL7" t="s">
        <v>54</v>
      </c>
      <c r="CM7" s="3"/>
      <c r="CO7" s="28"/>
    </row>
    <row r="8" spans="1:100" x14ac:dyDescent="0.3">
      <c r="A8" s="3" t="s">
        <v>55</v>
      </c>
      <c r="F8" s="51"/>
      <c r="J8" s="3" t="s">
        <v>55</v>
      </c>
      <c r="K8" s="3"/>
      <c r="M8" s="28"/>
      <c r="O8" s="51"/>
      <c r="S8" s="3" t="s">
        <v>56</v>
      </c>
      <c r="T8" s="3"/>
      <c r="V8" s="28"/>
      <c r="AB8" s="3" t="s">
        <v>55</v>
      </c>
      <c r="AC8" s="3"/>
      <c r="AE8" s="28"/>
      <c r="AK8" s="3" t="s">
        <v>55</v>
      </c>
      <c r="AN8" s="28"/>
      <c r="AT8" s="3" t="s">
        <v>55</v>
      </c>
      <c r="AU8" s="3"/>
      <c r="AW8" s="28"/>
      <c r="BC8" s="3" t="s">
        <v>55</v>
      </c>
      <c r="BD8" s="3"/>
      <c r="BF8" s="28"/>
      <c r="BL8" s="3" t="s">
        <v>55</v>
      </c>
      <c r="BM8" s="3"/>
      <c r="BO8" s="28"/>
      <c r="BU8" s="3" t="s">
        <v>55</v>
      </c>
      <c r="BV8" s="3"/>
      <c r="BX8" s="28"/>
      <c r="CD8" s="3" t="s">
        <v>55</v>
      </c>
      <c r="CE8" s="3"/>
      <c r="CG8" s="28"/>
      <c r="CL8" s="3" t="s">
        <v>55</v>
      </c>
      <c r="CM8" s="3"/>
      <c r="CO8" s="28"/>
      <c r="CT8" s="1" t="s">
        <v>57</v>
      </c>
    </row>
    <row r="9" spans="1:100" s="52" customFormat="1" x14ac:dyDescent="0.3">
      <c r="A9" s="52" t="s">
        <v>58</v>
      </c>
      <c r="B9" s="53">
        <v>5415</v>
      </c>
      <c r="D9" s="28">
        <f>2160+900</f>
        <v>3060</v>
      </c>
      <c r="F9" s="54">
        <v>4500</v>
      </c>
      <c r="G9" s="54">
        <v>2800</v>
      </c>
      <c r="J9" s="52" t="s">
        <v>58</v>
      </c>
      <c r="K9" s="53">
        <v>5420</v>
      </c>
      <c r="M9" s="28">
        <v>6195</v>
      </c>
      <c r="O9" s="54">
        <v>6620</v>
      </c>
      <c r="P9" s="54">
        <v>4000</v>
      </c>
      <c r="S9" s="52" t="s">
        <v>58</v>
      </c>
      <c r="T9" s="53">
        <v>5430</v>
      </c>
      <c r="V9" s="28"/>
      <c r="AB9" s="52" t="s">
        <v>58</v>
      </c>
      <c r="AC9" s="53">
        <v>5410</v>
      </c>
      <c r="AE9" s="23">
        <v>4335</v>
      </c>
      <c r="AG9" s="54">
        <v>5800</v>
      </c>
      <c r="AH9" s="54">
        <v>2500</v>
      </c>
      <c r="AK9" s="52" t="s">
        <v>58</v>
      </c>
      <c r="AL9" s="53">
        <v>5480</v>
      </c>
      <c r="AN9" s="28">
        <v>7122.5</v>
      </c>
      <c r="AP9" s="54">
        <v>4600</v>
      </c>
      <c r="AQ9" s="54">
        <v>2700</v>
      </c>
      <c r="AT9" s="52" t="s">
        <v>59</v>
      </c>
      <c r="AU9" s="53">
        <v>5471</v>
      </c>
      <c r="AW9" s="28">
        <v>16370</v>
      </c>
      <c r="AY9" s="54">
        <v>15000</v>
      </c>
      <c r="AZ9" s="54">
        <f>7222.87+6500</f>
        <v>13722.869999999999</v>
      </c>
      <c r="BC9" s="52" t="s">
        <v>60</v>
      </c>
      <c r="BD9" s="53">
        <v>5421</v>
      </c>
      <c r="BF9" s="28">
        <v>0</v>
      </c>
      <c r="BH9" s="54">
        <v>2200</v>
      </c>
      <c r="BI9" s="50"/>
      <c r="BL9" s="52" t="s">
        <v>60</v>
      </c>
      <c r="BM9" s="53">
        <v>5421</v>
      </c>
      <c r="BO9" s="28">
        <v>1000</v>
      </c>
      <c r="BQ9" s="54">
        <v>1000</v>
      </c>
      <c r="BR9" s="50">
        <v>0</v>
      </c>
      <c r="BU9" s="52" t="s">
        <v>60</v>
      </c>
      <c r="BV9" s="53">
        <v>5421</v>
      </c>
      <c r="BX9" s="28">
        <f>5400-2000</f>
        <v>3400</v>
      </c>
      <c r="BZ9" s="52">
        <v>0</v>
      </c>
      <c r="CA9" s="54">
        <v>1000</v>
      </c>
      <c r="CD9" s="52" t="s">
        <v>60</v>
      </c>
      <c r="CE9" s="53">
        <v>5421</v>
      </c>
      <c r="CG9" s="28">
        <v>1000</v>
      </c>
      <c r="CI9" s="52">
        <v>0</v>
      </c>
      <c r="CJ9" s="50">
        <v>0</v>
      </c>
      <c r="CL9" s="52" t="s">
        <v>60</v>
      </c>
      <c r="CM9" s="53">
        <v>5421</v>
      </c>
      <c r="CO9" s="28">
        <v>1000</v>
      </c>
      <c r="CQ9" s="52">
        <v>0</v>
      </c>
      <c r="CR9" s="50">
        <v>0</v>
      </c>
      <c r="CT9" t="s">
        <v>110</v>
      </c>
      <c r="CU9" s="48">
        <f>D12+M12+V12+AE12+AN12+AW12+BF12+BO12+BX12+CG12+CO12</f>
        <v>82444.185700000002</v>
      </c>
    </row>
    <row r="10" spans="1:100" x14ac:dyDescent="0.3">
      <c r="A10" t="s">
        <v>62</v>
      </c>
      <c r="D10" s="28">
        <v>2400</v>
      </c>
      <c r="F10" s="51"/>
      <c r="G10" s="51"/>
      <c r="J10" t="s">
        <v>62</v>
      </c>
      <c r="K10" s="3"/>
      <c r="M10" s="28"/>
      <c r="O10" s="51">
        <v>0</v>
      </c>
      <c r="S10" t="s">
        <v>62</v>
      </c>
      <c r="T10" s="3"/>
      <c r="V10" s="28">
        <v>0</v>
      </c>
      <c r="AB10" t="s">
        <v>62</v>
      </c>
      <c r="AC10" s="3"/>
      <c r="AE10" s="23">
        <v>0</v>
      </c>
      <c r="AG10" s="51">
        <v>0</v>
      </c>
      <c r="AK10" t="s">
        <v>62</v>
      </c>
      <c r="AL10" s="3"/>
      <c r="AN10" s="28">
        <v>0</v>
      </c>
      <c r="AP10" s="51">
        <v>0</v>
      </c>
      <c r="AT10" t="s">
        <v>62</v>
      </c>
      <c r="AU10" s="3">
        <v>5470</v>
      </c>
      <c r="AW10" s="28">
        <v>21300</v>
      </c>
      <c r="AY10" s="51">
        <v>20000</v>
      </c>
      <c r="AZ10" s="51">
        <v>17000</v>
      </c>
      <c r="BC10" t="s">
        <v>62</v>
      </c>
      <c r="BD10" s="3"/>
      <c r="BF10" s="28">
        <v>0</v>
      </c>
      <c r="BH10" s="51">
        <v>0</v>
      </c>
      <c r="BI10">
        <v>0</v>
      </c>
      <c r="BL10" t="s">
        <v>62</v>
      </c>
      <c r="BM10" s="3"/>
      <c r="BO10" s="28"/>
      <c r="BQ10">
        <v>0</v>
      </c>
      <c r="BR10">
        <v>0</v>
      </c>
      <c r="BU10" t="s">
        <v>62</v>
      </c>
      <c r="BV10" s="3"/>
      <c r="BX10" s="28"/>
      <c r="BZ10">
        <v>0</v>
      </c>
      <c r="CA10">
        <v>0</v>
      </c>
      <c r="CD10" t="s">
        <v>62</v>
      </c>
      <c r="CE10" s="3"/>
      <c r="CG10" s="28"/>
      <c r="CI10">
        <v>0</v>
      </c>
      <c r="CJ10">
        <v>0</v>
      </c>
      <c r="CL10" t="s">
        <v>62</v>
      </c>
      <c r="CM10" s="3"/>
      <c r="CO10" s="28"/>
      <c r="CQ10">
        <v>0</v>
      </c>
      <c r="CR10">
        <v>0</v>
      </c>
      <c r="CT10" t="s">
        <v>61</v>
      </c>
      <c r="CU10" s="20">
        <f>F12+O12+X12+AP12+AG12+AY12+BH12+BQ12+BZ12+CI12+CQ12</f>
        <v>73965</v>
      </c>
    </row>
    <row r="11" spans="1:100" x14ac:dyDescent="0.3">
      <c r="A11" t="s">
        <v>63</v>
      </c>
      <c r="D11" s="28">
        <f>(D6*165)*1.03</f>
        <v>2039.4</v>
      </c>
      <c r="F11" s="51">
        <v>1850</v>
      </c>
      <c r="G11" s="54">
        <v>2000</v>
      </c>
      <c r="H11" t="s">
        <v>109</v>
      </c>
      <c r="J11" t="s">
        <v>63</v>
      </c>
      <c r="K11" s="3"/>
      <c r="M11" s="28">
        <f>M6*242</f>
        <v>2662</v>
      </c>
      <c r="O11" s="51">
        <v>1850</v>
      </c>
      <c r="P11" s="28">
        <v>2300</v>
      </c>
      <c r="Q11" t="s">
        <v>108</v>
      </c>
      <c r="S11" t="s">
        <v>63</v>
      </c>
      <c r="T11" s="3"/>
      <c r="V11" s="28">
        <f>(V6*165)*1.03</f>
        <v>2039.4</v>
      </c>
      <c r="X11" s="51">
        <v>4440</v>
      </c>
      <c r="Y11" s="28">
        <f>24*165</f>
        <v>3960</v>
      </c>
      <c r="Z11" t="s">
        <v>109</v>
      </c>
      <c r="AB11" t="s">
        <v>63</v>
      </c>
      <c r="AC11" s="3"/>
      <c r="AE11" s="28">
        <f>(AE6*(270+185.63))*1.03</f>
        <v>6100.8856999999998</v>
      </c>
      <c r="AG11" s="51">
        <v>1850</v>
      </c>
      <c r="AH11" s="28">
        <f>5000</f>
        <v>5000</v>
      </c>
      <c r="AI11" t="s">
        <v>109</v>
      </c>
      <c r="AK11" t="s">
        <v>63</v>
      </c>
      <c r="AN11" s="28">
        <f>AN6*242</f>
        <v>2420</v>
      </c>
      <c r="AP11" s="51">
        <v>1850</v>
      </c>
      <c r="AQ11" s="28">
        <f>10*300</f>
        <v>3000</v>
      </c>
      <c r="AR11" t="s">
        <v>108</v>
      </c>
      <c r="AT11" t="s">
        <v>63</v>
      </c>
      <c r="AU11" s="3"/>
      <c r="AW11" s="28"/>
      <c r="AY11" s="51">
        <v>740</v>
      </c>
      <c r="AZ11" s="28"/>
      <c r="BC11" t="s">
        <v>63</v>
      </c>
      <c r="BD11" s="3"/>
      <c r="BF11" s="28">
        <f>BF6*187</f>
        <v>0</v>
      </c>
      <c r="BH11" s="51">
        <v>1665</v>
      </c>
      <c r="BI11" s="28">
        <v>0</v>
      </c>
      <c r="BL11" t="s">
        <v>63</v>
      </c>
      <c r="BM11" s="3"/>
      <c r="BO11" s="28"/>
      <c r="BQ11">
        <v>0</v>
      </c>
      <c r="BR11" s="28">
        <v>0</v>
      </c>
      <c r="BU11" t="s">
        <v>63</v>
      </c>
      <c r="BV11" s="3"/>
      <c r="BX11" s="28"/>
      <c r="BZ11">
        <v>0</v>
      </c>
      <c r="CA11" s="28">
        <v>0</v>
      </c>
      <c r="CD11" t="s">
        <v>63</v>
      </c>
      <c r="CE11" s="3"/>
      <c r="CG11" s="28"/>
      <c r="CI11">
        <v>0</v>
      </c>
      <c r="CJ11" s="28">
        <v>0</v>
      </c>
      <c r="CL11" t="s">
        <v>63</v>
      </c>
      <c r="CM11" s="3"/>
      <c r="CO11" s="28"/>
      <c r="CQ11">
        <v>0</v>
      </c>
      <c r="CR11" s="28">
        <v>0</v>
      </c>
      <c r="CT11" t="s">
        <v>106</v>
      </c>
      <c r="CU11" s="48">
        <f>G12+P12+Y12+AH12+AQ12+AZ12+BI12+BR12+CA12+CJ12+CR12</f>
        <v>59982.869999999995</v>
      </c>
    </row>
    <row r="12" spans="1:100" x14ac:dyDescent="0.3">
      <c r="D12" s="27">
        <f>SUM(D9:D11)</f>
        <v>7499.4</v>
      </c>
      <c r="F12" s="55">
        <v>6350</v>
      </c>
      <c r="G12" s="27">
        <f>SUM(G9:G11)</f>
        <v>4800</v>
      </c>
      <c r="K12" s="3"/>
      <c r="M12" s="27">
        <f>SUM(M9:M11)</f>
        <v>8857</v>
      </c>
      <c r="O12" s="55">
        <v>8470</v>
      </c>
      <c r="P12" s="27">
        <f>SUM(P9:P11)</f>
        <v>6300</v>
      </c>
      <c r="T12" s="3"/>
      <c r="V12" s="27">
        <f>SUM(V9:V11)</f>
        <v>2039.4</v>
      </c>
      <c r="X12" s="27">
        <f>SUM(X9:X11)</f>
        <v>4440</v>
      </c>
      <c r="Y12" s="27">
        <f>SUM(Y9:Y11)</f>
        <v>3960</v>
      </c>
      <c r="AC12" s="3"/>
      <c r="AE12" s="27">
        <f>SUM(AE9:AE11)</f>
        <v>10435.885699999999</v>
      </c>
      <c r="AG12" s="27">
        <f>SUM(AG9:AG11)</f>
        <v>7650</v>
      </c>
      <c r="AH12" s="27">
        <f>SUM(AH9:AH11)</f>
        <v>7500</v>
      </c>
      <c r="AL12" s="3"/>
      <c r="AN12" s="27">
        <f>SUM(AN9:AN11)</f>
        <v>9542.5</v>
      </c>
      <c r="AP12" s="27">
        <f>SUM(AP9:AP11)</f>
        <v>6450</v>
      </c>
      <c r="AQ12" s="27">
        <f>SUM(AQ9:AQ11)</f>
        <v>5700</v>
      </c>
      <c r="AT12" s="12"/>
      <c r="AW12" s="27">
        <f>SUM(AW9:AW11)</f>
        <v>37670</v>
      </c>
      <c r="AY12" s="27">
        <f>SUM(AY9:AY11)</f>
        <v>35740</v>
      </c>
      <c r="AZ12" s="27">
        <f>SUM(AZ9:AZ11)</f>
        <v>30722.87</v>
      </c>
      <c r="BC12" s="12"/>
      <c r="BF12" s="27">
        <f>SUM(BF9:BF11)</f>
        <v>0</v>
      </c>
      <c r="BH12" s="27">
        <f>SUM(BH9:BH11)</f>
        <v>3865</v>
      </c>
      <c r="BI12" s="27">
        <f>SUM(BI9:BI11)</f>
        <v>0</v>
      </c>
      <c r="BL12" s="12"/>
      <c r="BO12" s="27">
        <f>SUM(BO9:BO11)</f>
        <v>1000</v>
      </c>
      <c r="BQ12" s="27">
        <f>SUM(BQ9:BQ11)</f>
        <v>1000</v>
      </c>
      <c r="BR12" s="27">
        <f>SUM(BR9:BR11)</f>
        <v>0</v>
      </c>
      <c r="BU12" s="12"/>
      <c r="BX12" s="27">
        <f>SUM(BX9:BX11)</f>
        <v>3400</v>
      </c>
      <c r="BZ12" s="27">
        <f>SUM(BZ9:BZ11)</f>
        <v>0</v>
      </c>
      <c r="CA12" s="27">
        <f>SUM(CA9:CA11)</f>
        <v>1000</v>
      </c>
      <c r="CD12" s="12"/>
      <c r="CG12" s="27">
        <f>SUM(CG9:CG11)</f>
        <v>1000</v>
      </c>
      <c r="CI12" s="27">
        <f>SUM(CI9:CI11)</f>
        <v>0</v>
      </c>
      <c r="CJ12" s="27">
        <f>SUM(CJ9:CJ11)</f>
        <v>0</v>
      </c>
      <c r="CL12" s="12"/>
      <c r="CO12" s="27">
        <f>SUM(CO9:CO11)</f>
        <v>1000</v>
      </c>
      <c r="CQ12" s="27">
        <f>SUM(CQ9:CQ11)</f>
        <v>0</v>
      </c>
      <c r="CR12" s="27">
        <f>SUM(CR9:CR11)</f>
        <v>0</v>
      </c>
    </row>
    <row r="13" spans="1:100" x14ac:dyDescent="0.3">
      <c r="F13" s="51"/>
      <c r="K13" s="3"/>
      <c r="M13" s="28"/>
      <c r="O13" s="51"/>
      <c r="T13" s="3"/>
      <c r="V13" s="28"/>
      <c r="AC13" s="3"/>
      <c r="AE13" s="28"/>
      <c r="AL13" s="3"/>
      <c r="AN13" s="28"/>
      <c r="AU13" s="3"/>
      <c r="AW13" s="26"/>
      <c r="BD13" s="3"/>
      <c r="BF13" s="26"/>
      <c r="BM13" s="3"/>
      <c r="BO13" s="26"/>
      <c r="BV13" s="3"/>
      <c r="BX13" s="26"/>
      <c r="CE13" s="3"/>
      <c r="CG13" s="26"/>
      <c r="CM13" s="3"/>
      <c r="CO13" s="26"/>
    </row>
    <row r="14" spans="1:100" x14ac:dyDescent="0.3">
      <c r="F14" s="51"/>
      <c r="O14" s="51"/>
    </row>
    <row r="15" spans="1:100" x14ac:dyDescent="0.3">
      <c r="A15" s="3" t="s">
        <v>64</v>
      </c>
      <c r="F15" s="51"/>
      <c r="J15" s="3" t="s">
        <v>64</v>
      </c>
      <c r="K15" s="3"/>
      <c r="M15" s="28"/>
      <c r="O15" s="51"/>
      <c r="S15" s="3" t="s">
        <v>64</v>
      </c>
      <c r="T15" s="3"/>
      <c r="V15" s="28"/>
      <c r="AB15" s="3" t="s">
        <v>64</v>
      </c>
      <c r="AC15" s="3"/>
      <c r="AE15" s="28"/>
      <c r="AK15" s="3" t="s">
        <v>64</v>
      </c>
      <c r="AL15" s="3"/>
      <c r="AN15" s="28"/>
      <c r="AT15" s="3" t="s">
        <v>64</v>
      </c>
      <c r="AU15" s="3"/>
      <c r="AW15" s="26"/>
      <c r="BC15" s="3" t="s">
        <v>64</v>
      </c>
      <c r="BD15" s="3"/>
      <c r="BF15" s="26"/>
      <c r="BL15" s="3" t="s">
        <v>64</v>
      </c>
      <c r="BM15" s="3"/>
      <c r="BO15" s="26"/>
      <c r="BU15" s="3" t="s">
        <v>64</v>
      </c>
      <c r="BV15" s="3"/>
      <c r="BX15" s="26"/>
      <c r="CD15" s="3" t="s">
        <v>64</v>
      </c>
      <c r="CE15" s="3"/>
      <c r="CG15" s="26"/>
      <c r="CL15" s="3" t="s">
        <v>64</v>
      </c>
      <c r="CM15" s="3"/>
      <c r="CO15" s="26"/>
      <c r="CT15" s="1" t="s">
        <v>65</v>
      </c>
      <c r="CV15" s="23"/>
    </row>
    <row r="16" spans="1:100" x14ac:dyDescent="0.3">
      <c r="A16" t="s">
        <v>37</v>
      </c>
      <c r="D16" s="28">
        <v>0</v>
      </c>
      <c r="F16" s="51"/>
      <c r="J16" t="s">
        <v>37</v>
      </c>
      <c r="K16" s="3">
        <v>8420</v>
      </c>
      <c r="M16" s="28">
        <v>1410</v>
      </c>
      <c r="O16" s="51">
        <v>1050</v>
      </c>
      <c r="P16" s="51">
        <f>705+235</f>
        <v>940</v>
      </c>
      <c r="Q16" t="s">
        <v>66</v>
      </c>
      <c r="S16" t="s">
        <v>67</v>
      </c>
      <c r="T16" s="3"/>
      <c r="V16" s="28">
        <v>0</v>
      </c>
      <c r="Y16">
        <v>0</v>
      </c>
      <c r="AB16" t="s">
        <v>37</v>
      </c>
      <c r="AC16" s="3"/>
      <c r="AE16" s="28">
        <v>0</v>
      </c>
      <c r="AG16" s="51"/>
      <c r="AH16">
        <v>0</v>
      </c>
      <c r="AK16" t="s">
        <v>68</v>
      </c>
      <c r="AL16" s="3">
        <v>8480</v>
      </c>
      <c r="AM16" s="1"/>
      <c r="AN16" s="28">
        <v>0</v>
      </c>
      <c r="AT16" t="s">
        <v>69</v>
      </c>
      <c r="AU16" s="3">
        <v>8471</v>
      </c>
      <c r="AW16" s="28">
        <v>2000</v>
      </c>
      <c r="AY16" s="51">
        <v>2500</v>
      </c>
      <c r="AZ16" s="51">
        <v>2000</v>
      </c>
      <c r="BA16" t="s">
        <v>66</v>
      </c>
      <c r="BC16" t="s">
        <v>37</v>
      </c>
      <c r="BD16" s="3"/>
      <c r="BF16" s="28"/>
      <c r="BL16" t="s">
        <v>37</v>
      </c>
      <c r="BM16" s="3">
        <v>8421</v>
      </c>
      <c r="BO16" s="28">
        <v>0</v>
      </c>
      <c r="BQ16">
        <v>0</v>
      </c>
      <c r="BR16">
        <v>0</v>
      </c>
      <c r="BU16" t="s">
        <v>37</v>
      </c>
      <c r="BV16" s="3">
        <v>8421</v>
      </c>
      <c r="BX16" s="28">
        <v>0</v>
      </c>
      <c r="BZ16">
        <v>0</v>
      </c>
      <c r="CA16">
        <v>0</v>
      </c>
      <c r="CD16" t="s">
        <v>37</v>
      </c>
      <c r="CE16" s="3">
        <v>8421</v>
      </c>
      <c r="CG16" s="28">
        <v>0</v>
      </c>
      <c r="CI16">
        <v>0</v>
      </c>
      <c r="CJ16">
        <v>0</v>
      </c>
      <c r="CL16" t="s">
        <v>37</v>
      </c>
      <c r="CM16" s="3">
        <v>8421</v>
      </c>
      <c r="CO16" s="28">
        <v>0</v>
      </c>
      <c r="CQ16">
        <v>0</v>
      </c>
      <c r="CR16">
        <v>0</v>
      </c>
      <c r="CT16" t="s">
        <v>110</v>
      </c>
      <c r="CU16" s="48">
        <f>D18+M18+V18+AE18+AN18+AW19+BF18+BO18+BX18+CG18+CO18</f>
        <v>23410</v>
      </c>
    </row>
    <row r="17" spans="1:99" x14ac:dyDescent="0.3">
      <c r="A17" t="s">
        <v>119</v>
      </c>
      <c r="F17" s="51">
        <v>1493.5064935064934</v>
      </c>
      <c r="J17" t="s">
        <v>119</v>
      </c>
      <c r="O17" s="51">
        <v>1493.5064935064934</v>
      </c>
      <c r="S17" t="s">
        <v>119</v>
      </c>
      <c r="X17" s="51">
        <v>3584.4155844155844</v>
      </c>
      <c r="AB17" t="s">
        <v>119</v>
      </c>
      <c r="AG17" s="51">
        <v>1493.5064935064934</v>
      </c>
      <c r="AK17" t="s">
        <v>119</v>
      </c>
      <c r="AP17" s="51">
        <v>1493.5064935064934</v>
      </c>
      <c r="AT17" t="s">
        <v>70</v>
      </c>
      <c r="AU17" s="3">
        <v>8470</v>
      </c>
      <c r="AW17" s="28">
        <v>20000</v>
      </c>
      <c r="AY17" s="51">
        <v>10000</v>
      </c>
      <c r="AZ17" s="51">
        <v>20000</v>
      </c>
      <c r="BA17" s="20"/>
      <c r="BB17" s="20"/>
      <c r="BC17" t="s">
        <v>119</v>
      </c>
      <c r="BH17" s="51">
        <v>1344.1558441558441</v>
      </c>
      <c r="CT17" t="s">
        <v>61</v>
      </c>
      <c r="CU17" s="36">
        <f>F18+O18+X18+AG18+AP18+AY19+BH18+BQ18+BZ18+CI18+CQ18</f>
        <v>25050</v>
      </c>
    </row>
    <row r="18" spans="1:99" x14ac:dyDescent="0.3">
      <c r="D18" s="27">
        <f>SUM(D16:D17)</f>
        <v>0</v>
      </c>
      <c r="F18" s="55">
        <f>SUM(F16:F17)</f>
        <v>1493.5064935064934</v>
      </c>
      <c r="G18" s="27">
        <f>SUM(G16:G17)</f>
        <v>0</v>
      </c>
      <c r="K18" s="3"/>
      <c r="M18" s="27">
        <f>SUM(M16:M17)</f>
        <v>1410</v>
      </c>
      <c r="O18" s="55">
        <f>SUM(O16:O17)</f>
        <v>2543.5064935064934</v>
      </c>
      <c r="P18" s="27">
        <f>SUM(P16:P17)</f>
        <v>940</v>
      </c>
      <c r="S18" s="3"/>
      <c r="T18" s="3"/>
      <c r="V18" s="27">
        <f>SUM(V16:V17)</f>
        <v>0</v>
      </c>
      <c r="X18" s="27">
        <f>SUM(X16:X17)</f>
        <v>3584.4155844155844</v>
      </c>
      <c r="Y18" s="27">
        <f>SUM(Y16:Y17)</f>
        <v>0</v>
      </c>
      <c r="AB18" s="3"/>
      <c r="AC18" s="3"/>
      <c r="AE18" s="27">
        <f>SUM(AE16:AE17)</f>
        <v>0</v>
      </c>
      <c r="AG18" s="55">
        <f>SUM(AG16:AG17)</f>
        <v>1493.5064935064934</v>
      </c>
      <c r="AH18" s="27">
        <f>SUM(AH16:AH17)</f>
        <v>0</v>
      </c>
      <c r="AK18" s="3"/>
      <c r="AL18" s="3"/>
      <c r="AN18" s="27">
        <f>SUM(AN16:AN17)</f>
        <v>0</v>
      </c>
      <c r="AP18" s="27">
        <f>SUM(AP16:AP17)</f>
        <v>1493.5064935064934</v>
      </c>
      <c r="AQ18" s="27">
        <f>SUM(AQ16:AQ17)</f>
        <v>0</v>
      </c>
      <c r="AT18" t="s">
        <v>119</v>
      </c>
      <c r="AU18" s="4"/>
      <c r="AV18" s="1"/>
      <c r="AY18" s="51">
        <v>597.40259740259739</v>
      </c>
      <c r="BC18" s="1"/>
      <c r="BD18" s="4"/>
      <c r="BE18" s="1"/>
      <c r="BF18" s="27">
        <f>SUM(BF16:BF17)</f>
        <v>0</v>
      </c>
      <c r="BG18" s="1"/>
      <c r="BH18" s="27">
        <f>SUM(BH16:BH17)</f>
        <v>1344.1558441558441</v>
      </c>
      <c r="BI18" s="27">
        <f>SUM(BI16:BI17)</f>
        <v>0</v>
      </c>
      <c r="BJ18" s="20"/>
      <c r="BL18" s="1"/>
      <c r="BM18" s="4"/>
      <c r="BN18" s="1"/>
      <c r="BO18" s="27">
        <f>SUM(BO16:BO17)</f>
        <v>0</v>
      </c>
      <c r="BP18" s="1"/>
      <c r="BQ18" s="27">
        <f>SUM(BQ16:BQ17)</f>
        <v>0</v>
      </c>
      <c r="BR18" s="27">
        <f>SUM(BR16:BR17)</f>
        <v>0</v>
      </c>
      <c r="BS18" s="20"/>
      <c r="BT18" s="20"/>
      <c r="BU18" s="1"/>
      <c r="BV18" s="4"/>
      <c r="BW18" s="1"/>
      <c r="BX18" s="27">
        <f>SUM(BX16:BX17)</f>
        <v>0</v>
      </c>
      <c r="BY18" s="1"/>
      <c r="BZ18" s="27">
        <f>SUM(BZ16:BZ17)</f>
        <v>0</v>
      </c>
      <c r="CA18" s="27">
        <f>SUM(CA16:CA17)</f>
        <v>0</v>
      </c>
      <c r="CB18" s="20"/>
      <c r="CC18" s="20"/>
      <c r="CD18" s="1"/>
      <c r="CE18" s="4"/>
      <c r="CF18" s="1"/>
      <c r="CG18" s="27">
        <f>SUM(CG16:CG17)</f>
        <v>0</v>
      </c>
      <c r="CH18" s="1"/>
      <c r="CI18" s="27">
        <f>SUM(CI16:CI17)</f>
        <v>0</v>
      </c>
      <c r="CJ18" s="27">
        <f>SUM(CJ16:CJ17)</f>
        <v>0</v>
      </c>
      <c r="CK18" s="20"/>
      <c r="CL18" s="1"/>
      <c r="CM18" s="4"/>
      <c r="CN18" s="1"/>
      <c r="CO18" s="27">
        <f>SUM(CO16:CO17)</f>
        <v>0</v>
      </c>
      <c r="CP18" s="1"/>
      <c r="CQ18" s="27">
        <f>SUM(CQ16:CQ17)</f>
        <v>0</v>
      </c>
      <c r="CR18" s="27">
        <f>SUM(CR16:CR17)</f>
        <v>0</v>
      </c>
      <c r="CS18" s="20"/>
      <c r="CT18" t="s">
        <v>106</v>
      </c>
      <c r="CU18" s="48">
        <f>G18+P18+Y18+AH18+AQ18+AZ19+BI18+BR18+CA18+CJ18+CR18</f>
        <v>22940</v>
      </c>
    </row>
    <row r="19" spans="1:99" x14ac:dyDescent="0.3">
      <c r="AT19" s="14"/>
      <c r="AW19" s="27">
        <f>SUM(AW16:AW17)</f>
        <v>22000</v>
      </c>
      <c r="AX19" s="1"/>
      <c r="AY19" s="27">
        <f>SUM(AY16:AY18)</f>
        <v>13097.402597402597</v>
      </c>
      <c r="AZ19" s="27">
        <f>SUM(AZ16:AZ17)</f>
        <v>22000</v>
      </c>
    </row>
    <row r="20" spans="1:99" x14ac:dyDescent="0.3">
      <c r="A20" s="14"/>
      <c r="F20" s="28"/>
      <c r="G20" s="28"/>
      <c r="J20" s="14"/>
      <c r="M20" s="28"/>
      <c r="O20" s="28"/>
      <c r="P20" s="28"/>
      <c r="S20" s="14"/>
      <c r="V20" s="28"/>
      <c r="X20" s="28"/>
      <c r="Y20" s="28"/>
      <c r="AB20" s="14"/>
      <c r="AE20" s="28"/>
      <c r="AG20" s="28"/>
      <c r="AH20" s="28"/>
      <c r="AK20" s="14"/>
      <c r="AN20" s="28"/>
      <c r="AP20" s="28"/>
      <c r="AQ20" s="28"/>
      <c r="BC20" s="14"/>
      <c r="BF20" s="28"/>
      <c r="BH20" s="28"/>
      <c r="BI20" s="28"/>
      <c r="BL20" s="14"/>
      <c r="BO20" s="28"/>
      <c r="BQ20" s="28"/>
      <c r="BR20" s="28"/>
      <c r="BU20" s="14"/>
      <c r="BX20" s="28"/>
      <c r="BZ20" s="28"/>
      <c r="CA20" s="28"/>
      <c r="CD20" s="14"/>
      <c r="CG20" s="28"/>
      <c r="CI20" s="28"/>
      <c r="CJ20" s="28"/>
      <c r="CL20" s="14"/>
      <c r="CO20" s="28"/>
      <c r="CQ20" s="28"/>
      <c r="CR20" s="28"/>
      <c r="CT20" s="4"/>
      <c r="CU20" s="20"/>
    </row>
    <row r="22" spans="1:99" x14ac:dyDescent="0.3">
      <c r="CT22" s="4"/>
      <c r="CU22" s="20"/>
    </row>
    <row r="23" spans="1:99" x14ac:dyDescent="0.3">
      <c r="AE23" s="23"/>
      <c r="AW23" s="23">
        <f>AW12-AW19</f>
        <v>15670</v>
      </c>
      <c r="CT23" s="4"/>
      <c r="CU23" s="20"/>
    </row>
    <row r="24" spans="1:99" x14ac:dyDescent="0.3">
      <c r="CD24" s="23"/>
      <c r="CL24" s="23"/>
    </row>
    <row r="28" spans="1:99" x14ac:dyDescent="0.3">
      <c r="H28" s="23"/>
    </row>
    <row r="35" spans="5:97" x14ac:dyDescent="0.3">
      <c r="AL35" s="1"/>
      <c r="AM35" s="1"/>
    </row>
    <row r="36" spans="5:97" x14ac:dyDescent="0.3">
      <c r="AK36" s="1"/>
      <c r="AN36" s="1"/>
      <c r="AT36" s="1"/>
      <c r="AU36" s="1"/>
      <c r="AV36" s="1"/>
      <c r="AW36" s="1"/>
      <c r="AX36" s="1"/>
      <c r="BA36" s="1"/>
      <c r="BB36" s="1"/>
      <c r="BC36" s="1"/>
      <c r="BD36" s="1"/>
      <c r="BE36" s="1"/>
      <c r="BF36" s="1"/>
      <c r="BG36" s="1"/>
      <c r="BJ36" s="1"/>
      <c r="BL36" s="1"/>
      <c r="BM36" s="1"/>
      <c r="BN36" s="1"/>
      <c r="BO36" s="1"/>
      <c r="BP36" s="1"/>
      <c r="BS36" s="1"/>
      <c r="BT36" s="1"/>
      <c r="BU36" s="1"/>
      <c r="BV36" s="1"/>
      <c r="BW36" s="1"/>
      <c r="BX36" s="1"/>
      <c r="BY36" s="1"/>
      <c r="CB36" s="1"/>
      <c r="CC36" s="1"/>
      <c r="CD36" s="1"/>
      <c r="CE36" s="1"/>
      <c r="CF36" s="1"/>
      <c r="CG36" s="1"/>
      <c r="CH36" s="1"/>
      <c r="CK36" s="1"/>
      <c r="CL36" s="1"/>
      <c r="CM36" s="1"/>
      <c r="CN36" s="1"/>
      <c r="CO36" s="1"/>
      <c r="CP36" s="1"/>
      <c r="CS36" s="1"/>
    </row>
    <row r="37" spans="5:97" s="1" customFormat="1" x14ac:dyDescent="0.3">
      <c r="AK37"/>
      <c r="AL37"/>
      <c r="AM37"/>
      <c r="AN37"/>
      <c r="AT37"/>
      <c r="AU37"/>
      <c r="AV37"/>
      <c r="AW37"/>
      <c r="AX37"/>
      <c r="BA37"/>
      <c r="BB37"/>
      <c r="BC37"/>
      <c r="BD37"/>
      <c r="BE37"/>
      <c r="BF37"/>
      <c r="BG37"/>
      <c r="BJ37"/>
      <c r="BL37"/>
      <c r="BM37"/>
      <c r="BN37"/>
      <c r="BO37"/>
      <c r="BP37"/>
      <c r="BS37"/>
      <c r="BT37"/>
      <c r="BU37"/>
      <c r="BV37"/>
      <c r="BW37"/>
      <c r="BX37"/>
      <c r="BY37"/>
      <c r="CB37"/>
      <c r="CC37"/>
      <c r="CD37"/>
      <c r="CE37"/>
      <c r="CF37"/>
      <c r="CG37"/>
      <c r="CH37"/>
      <c r="CK37"/>
      <c r="CL37"/>
      <c r="CM37"/>
      <c r="CN37"/>
      <c r="CO37"/>
      <c r="CP37"/>
      <c r="CS37"/>
    </row>
    <row r="43" spans="5:97" x14ac:dyDescent="0.3">
      <c r="E43" s="4"/>
      <c r="F43" s="4"/>
      <c r="G43" s="4"/>
      <c r="H43" s="4"/>
      <c r="O43" s="4"/>
      <c r="P43" s="4"/>
      <c r="X43" s="4"/>
      <c r="Y43" s="4"/>
      <c r="AG43" s="4"/>
      <c r="AH43" s="4"/>
      <c r="AP43" s="4"/>
      <c r="AQ43" s="4"/>
      <c r="AY43" s="4"/>
      <c r="AZ43" s="4"/>
      <c r="BH43" s="4"/>
      <c r="BI43" s="4"/>
      <c r="BQ43" s="4"/>
      <c r="BR43" s="4"/>
      <c r="BZ43" s="4"/>
      <c r="CA43" s="4"/>
      <c r="CI43" s="4"/>
      <c r="CJ43" s="4"/>
      <c r="CQ43" s="4"/>
      <c r="CR43" s="4"/>
    </row>
    <row r="44" spans="5:97" x14ac:dyDescent="0.3">
      <c r="E44" s="4"/>
      <c r="F44" s="4"/>
      <c r="G44" s="4"/>
      <c r="H44" s="4"/>
      <c r="O44" s="4"/>
      <c r="P44" s="4"/>
      <c r="X44" s="4"/>
      <c r="Y44" s="4"/>
      <c r="AG44" s="4"/>
      <c r="AH44" s="4"/>
      <c r="AP44" s="4"/>
      <c r="AQ44" s="4"/>
      <c r="AY44" s="4"/>
      <c r="AZ44" s="4"/>
      <c r="BH44" s="4"/>
      <c r="BI44" s="4"/>
      <c r="BQ44" s="4"/>
      <c r="BR44" s="4"/>
      <c r="BZ44" s="4"/>
      <c r="CA44" s="4"/>
      <c r="CI44" s="4"/>
      <c r="CJ44" s="4"/>
      <c r="CQ44" s="4"/>
      <c r="CR44" s="4"/>
    </row>
    <row r="47" spans="5:97" x14ac:dyDescent="0.3">
      <c r="AL47" s="1"/>
      <c r="AM47" s="1"/>
    </row>
    <row r="48" spans="5:97" x14ac:dyDescent="0.3">
      <c r="AK48" s="1"/>
      <c r="AN48" s="1"/>
      <c r="AT48" s="1"/>
      <c r="AU48" s="1"/>
      <c r="AV48" s="1"/>
      <c r="AW48" s="1"/>
      <c r="AX48" s="1"/>
      <c r="BA48" s="1"/>
      <c r="BB48" s="1"/>
      <c r="BC48" s="1"/>
      <c r="BD48" s="1"/>
      <c r="BE48" s="1"/>
      <c r="BF48" s="1"/>
      <c r="BG48" s="1"/>
      <c r="BJ48" s="1"/>
      <c r="BL48" s="1"/>
      <c r="BM48" s="1"/>
      <c r="BN48" s="1"/>
      <c r="BO48" s="1"/>
      <c r="BP48" s="1"/>
      <c r="BS48" s="1"/>
      <c r="BT48" s="1"/>
      <c r="BU48" s="1"/>
      <c r="BV48" s="1"/>
      <c r="BW48" s="1"/>
      <c r="BX48" s="1"/>
      <c r="BY48" s="1"/>
      <c r="CB48" s="1"/>
      <c r="CC48" s="1"/>
      <c r="CD48" s="1"/>
      <c r="CE48" s="1"/>
      <c r="CF48" s="1"/>
      <c r="CG48" s="1"/>
      <c r="CH48" s="1"/>
      <c r="CK48" s="1"/>
      <c r="CL48" s="1"/>
      <c r="CM48" s="1"/>
      <c r="CN48" s="1"/>
      <c r="CO48" s="1"/>
      <c r="CP48" s="1"/>
      <c r="CS48" s="1"/>
    </row>
    <row r="49" spans="1:97" s="1" customFormat="1" x14ac:dyDescent="0.3">
      <c r="A49"/>
      <c r="B49" s="3"/>
      <c r="C49"/>
      <c r="D49" s="28"/>
      <c r="E49"/>
      <c r="F49"/>
      <c r="G49"/>
      <c r="H49"/>
      <c r="O49"/>
      <c r="P49"/>
      <c r="X49"/>
      <c r="Y49"/>
      <c r="AG49"/>
      <c r="AH49"/>
      <c r="AK49"/>
      <c r="AL49"/>
      <c r="AM49"/>
      <c r="AN49"/>
      <c r="AP49"/>
      <c r="AQ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</row>
    <row r="52" spans="1:97" x14ac:dyDescent="0.3">
      <c r="AL52" s="4"/>
      <c r="AM52" s="4"/>
    </row>
    <row r="53" spans="1:97" x14ac:dyDescent="0.3">
      <c r="AK53" s="4"/>
      <c r="AL53" s="4"/>
      <c r="AM53" s="4"/>
      <c r="AN53" s="4"/>
      <c r="AT53" s="4"/>
      <c r="AU53" s="4"/>
      <c r="AV53" s="4"/>
      <c r="AW53" s="4"/>
      <c r="AX53" s="4"/>
      <c r="BA53" s="4"/>
      <c r="BB53" s="4"/>
      <c r="BC53" s="4"/>
      <c r="BD53" s="4"/>
      <c r="BE53" s="4"/>
      <c r="BF53" s="4"/>
      <c r="BG53" s="4"/>
      <c r="BJ53" s="4"/>
      <c r="BL53" s="4"/>
      <c r="BM53" s="4"/>
      <c r="BN53" s="4"/>
      <c r="BO53" s="4"/>
      <c r="BP53" s="4"/>
      <c r="BS53" s="4"/>
      <c r="BT53" s="4"/>
      <c r="BU53" s="4"/>
      <c r="BV53" s="4"/>
      <c r="BW53" s="4"/>
      <c r="BX53" s="4"/>
      <c r="BY53" s="4"/>
      <c r="CB53" s="4"/>
      <c r="CC53" s="4"/>
      <c r="CD53" s="4"/>
      <c r="CE53" s="4"/>
      <c r="CF53" s="4"/>
      <c r="CG53" s="4"/>
      <c r="CH53" s="4"/>
      <c r="CK53" s="4"/>
      <c r="CL53" s="4"/>
      <c r="CM53" s="4"/>
      <c r="CN53" s="4"/>
      <c r="CO53" s="4"/>
      <c r="CP53" s="4"/>
      <c r="CS53" s="4"/>
    </row>
    <row r="54" spans="1:97" s="4" customFormat="1" x14ac:dyDescent="0.3">
      <c r="A54"/>
      <c r="B54" s="3"/>
      <c r="C54"/>
      <c r="D54" s="28"/>
      <c r="E54"/>
      <c r="F54"/>
      <c r="G54"/>
      <c r="H54"/>
      <c r="O54"/>
      <c r="P54"/>
      <c r="X54"/>
      <c r="Y54"/>
      <c r="AG54"/>
      <c r="AH54"/>
      <c r="AL54"/>
      <c r="AM54"/>
      <c r="AP54"/>
      <c r="AQ54"/>
      <c r="AY54"/>
      <c r="AZ54"/>
      <c r="BH54"/>
      <c r="BI54"/>
      <c r="BQ54"/>
      <c r="BR54"/>
      <c r="BZ54"/>
      <c r="CA54"/>
      <c r="CI54"/>
      <c r="CJ54"/>
      <c r="CQ54"/>
      <c r="CR54"/>
    </row>
    <row r="55" spans="1:97" s="4" customFormat="1" x14ac:dyDescent="0.3">
      <c r="A55"/>
      <c r="B55" s="3"/>
      <c r="C55"/>
      <c r="D55" s="28"/>
      <c r="E55"/>
      <c r="F55"/>
      <c r="G55"/>
      <c r="H55"/>
      <c r="O55"/>
      <c r="P55"/>
      <c r="X55"/>
      <c r="Y55"/>
      <c r="AG55"/>
      <c r="AH55"/>
      <c r="AK55"/>
      <c r="AL55"/>
      <c r="AM55"/>
      <c r="AN55"/>
      <c r="AP55"/>
      <c r="AQ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</row>
  </sheetData>
  <pageMargins left="0.75" right="0.75" top="1" bottom="1" header="0.5" footer="0.5"/>
  <pageSetup paperSize="9" fitToWidth="0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4"/>
  <sheetViews>
    <sheetView zoomScaleNormal="100" workbookViewId="0"/>
  </sheetViews>
  <sheetFormatPr defaultColWidth="10.8984375" defaultRowHeight="15.6" x14ac:dyDescent="0.3"/>
  <cols>
    <col min="1" max="1" width="51.3984375" customWidth="1"/>
    <col min="2" max="2" width="11.8984375" style="3" hidden="1" customWidth="1"/>
    <col min="3" max="3" width="1.59765625" customWidth="1"/>
    <col min="4" max="4" width="10.8984375" style="6"/>
    <col min="5" max="5" width="3.8984375" customWidth="1"/>
    <col min="6" max="6" width="8.3984375" customWidth="1"/>
    <col min="7" max="7" width="3.8984375" customWidth="1"/>
    <col min="8" max="8" width="9.59765625" customWidth="1"/>
    <col min="9" max="9" width="1.3984375" hidden="1" customWidth="1"/>
    <col min="10" max="10" width="1.3984375" style="16" hidden="1" customWidth="1"/>
    <col min="11" max="11" width="1.3984375" hidden="1" customWidth="1"/>
    <col min="12" max="12" width="12.8984375" customWidth="1"/>
  </cols>
  <sheetData>
    <row r="1" spans="1:12" x14ac:dyDescent="0.3">
      <c r="A1" s="2" t="s">
        <v>131</v>
      </c>
      <c r="B1" s="4"/>
      <c r="C1" s="1"/>
      <c r="D1" s="8"/>
      <c r="E1" s="8"/>
      <c r="F1" s="8"/>
      <c r="G1" s="8"/>
      <c r="H1" s="8"/>
    </row>
    <row r="2" spans="1:12" ht="31.2" x14ac:dyDescent="0.3">
      <c r="B2" s="3" t="s">
        <v>0</v>
      </c>
      <c r="D2" s="30" t="s">
        <v>105</v>
      </c>
      <c r="E2" s="7"/>
      <c r="F2" s="31" t="s">
        <v>1</v>
      </c>
      <c r="G2" s="9"/>
      <c r="H2" s="31" t="s">
        <v>106</v>
      </c>
      <c r="J2" s="17" t="s">
        <v>71</v>
      </c>
      <c r="L2" s="5" t="s">
        <v>2</v>
      </c>
    </row>
    <row r="3" spans="1:12" x14ac:dyDescent="0.3">
      <c r="A3" s="1" t="s">
        <v>72</v>
      </c>
      <c r="D3" s="28"/>
      <c r="E3" s="23"/>
      <c r="F3" s="23"/>
      <c r="G3" s="20"/>
      <c r="H3" s="23"/>
      <c r="J3" s="17"/>
    </row>
    <row r="4" spans="1:12" x14ac:dyDescent="0.3">
      <c r="A4" t="s">
        <v>73</v>
      </c>
      <c r="D4" s="28">
        <v>0</v>
      </c>
      <c r="E4" s="23"/>
      <c r="F4" s="23"/>
      <c r="G4" s="20"/>
      <c r="H4" s="23">
        <v>0</v>
      </c>
      <c r="J4" s="17"/>
    </row>
    <row r="5" spans="1:12" x14ac:dyDescent="0.3">
      <c r="A5" t="s">
        <v>74</v>
      </c>
      <c r="D5" s="28"/>
      <c r="E5" s="23"/>
      <c r="F5" s="23"/>
      <c r="G5" s="20"/>
      <c r="H5" s="23"/>
      <c r="J5" s="17"/>
    </row>
    <row r="6" spans="1:12" x14ac:dyDescent="0.3">
      <c r="B6" s="3">
        <v>5600</v>
      </c>
      <c r="D6" s="24">
        <f>SUM(D4:D5)</f>
        <v>0</v>
      </c>
      <c r="E6" s="22"/>
      <c r="F6" s="24">
        <f>SUM(F4:F5)</f>
        <v>0</v>
      </c>
      <c r="G6" s="22"/>
      <c r="H6" s="24">
        <f>SUM(H4:H5)</f>
        <v>0</v>
      </c>
      <c r="J6" s="16" t="e">
        <f>F6/D6</f>
        <v>#DIV/0!</v>
      </c>
    </row>
    <row r="7" spans="1:12" x14ac:dyDescent="0.3">
      <c r="D7" s="26"/>
      <c r="E7" s="21"/>
      <c r="F7" s="23"/>
      <c r="G7" s="22"/>
      <c r="H7" s="23"/>
    </row>
    <row r="8" spans="1:12" x14ac:dyDescent="0.3">
      <c r="A8" s="3" t="s">
        <v>75</v>
      </c>
      <c r="D8" s="27">
        <v>0</v>
      </c>
      <c r="E8" s="21"/>
      <c r="F8" s="24"/>
      <c r="G8" s="22"/>
      <c r="H8" s="24"/>
      <c r="J8" s="16" t="e">
        <f>F8/D8</f>
        <v>#DIV/0!</v>
      </c>
    </row>
    <row r="9" spans="1:12" x14ac:dyDescent="0.3">
      <c r="A9" s="3"/>
      <c r="D9" s="8"/>
      <c r="E9" s="7"/>
      <c r="F9" s="8"/>
      <c r="G9" s="9"/>
      <c r="H9" s="8"/>
    </row>
    <row r="10" spans="1:12" x14ac:dyDescent="0.3">
      <c r="A10" s="1" t="s">
        <v>76</v>
      </c>
      <c r="E10" s="6"/>
      <c r="F10" s="6"/>
      <c r="G10" s="8"/>
      <c r="H10" s="6"/>
      <c r="J10" s="17"/>
    </row>
    <row r="11" spans="1:12" x14ac:dyDescent="0.3">
      <c r="A11" t="s">
        <v>112</v>
      </c>
      <c r="D11" s="6">
        <v>350</v>
      </c>
      <c r="E11" s="6"/>
      <c r="F11" s="6"/>
      <c r="G11" s="8"/>
      <c r="H11" s="6">
        <v>0</v>
      </c>
      <c r="J11" s="17"/>
    </row>
    <row r="12" spans="1:12" x14ac:dyDescent="0.3">
      <c r="A12" t="s">
        <v>113</v>
      </c>
      <c r="D12" s="6">
        <v>500</v>
      </c>
      <c r="E12" s="6"/>
      <c r="F12" s="6"/>
      <c r="G12" s="8"/>
      <c r="H12" s="6">
        <v>0</v>
      </c>
      <c r="J12" s="17"/>
    </row>
    <row r="13" spans="1:12" x14ac:dyDescent="0.3">
      <c r="B13" s="3">
        <v>5700</v>
      </c>
      <c r="D13" s="13">
        <f>SUM(D11:D12)</f>
        <v>850</v>
      </c>
      <c r="E13" s="7"/>
      <c r="F13" s="13">
        <f>SUM(F11:F12)</f>
        <v>0</v>
      </c>
      <c r="G13" s="9"/>
      <c r="H13" s="13">
        <f>SUM(H11:H12)</f>
        <v>0</v>
      </c>
      <c r="J13" s="16">
        <f>F13/D13</f>
        <v>0</v>
      </c>
    </row>
    <row r="14" spans="1:12" x14ac:dyDescent="0.3">
      <c r="D14" s="8"/>
      <c r="E14" s="7"/>
      <c r="F14" s="6"/>
      <c r="G14" s="9"/>
      <c r="H14" s="6"/>
    </row>
    <row r="15" spans="1:12" x14ac:dyDescent="0.3">
      <c r="A15" s="3" t="s">
        <v>65</v>
      </c>
      <c r="D15" s="13">
        <v>0</v>
      </c>
      <c r="E15" s="7"/>
      <c r="F15" s="13">
        <v>0</v>
      </c>
      <c r="G15" s="9"/>
      <c r="H15" s="13">
        <f>F15</f>
        <v>0</v>
      </c>
      <c r="J15" s="16" t="s">
        <v>77</v>
      </c>
    </row>
    <row r="16" spans="1:12" x14ac:dyDescent="0.3">
      <c r="D16" s="28"/>
      <c r="E16" s="23"/>
      <c r="F16" s="23"/>
      <c r="G16" s="23"/>
      <c r="H16" s="23"/>
    </row>
    <row r="17" spans="1:10" x14ac:dyDescent="0.3">
      <c r="A17" s="1" t="s">
        <v>78</v>
      </c>
      <c r="E17" s="6"/>
      <c r="F17" s="6"/>
      <c r="G17" s="8"/>
      <c r="H17" s="6"/>
      <c r="J17" s="17"/>
    </row>
    <row r="18" spans="1:10" x14ac:dyDescent="0.3">
      <c r="A18" t="s">
        <v>79</v>
      </c>
      <c r="D18" s="6">
        <v>3500</v>
      </c>
      <c r="E18" s="6"/>
      <c r="F18" s="6">
        <v>2275</v>
      </c>
      <c r="G18" s="6"/>
      <c r="H18" s="6"/>
      <c r="J18" s="17"/>
    </row>
    <row r="19" spans="1:10" x14ac:dyDescent="0.3">
      <c r="A19" t="s">
        <v>80</v>
      </c>
      <c r="D19" s="6">
        <v>1000</v>
      </c>
      <c r="E19" s="6"/>
      <c r="F19" s="6">
        <v>700</v>
      </c>
      <c r="G19" s="6"/>
      <c r="H19" s="6"/>
      <c r="J19" s="17"/>
    </row>
    <row r="20" spans="1:10" x14ac:dyDescent="0.3">
      <c r="A20" t="s">
        <v>81</v>
      </c>
      <c r="D20" s="34"/>
      <c r="E20" s="6"/>
      <c r="F20" s="6"/>
      <c r="G20" s="6"/>
      <c r="H20" s="6"/>
      <c r="J20" s="17"/>
    </row>
    <row r="21" spans="1:10" x14ac:dyDescent="0.3">
      <c r="A21" t="s">
        <v>82</v>
      </c>
      <c r="D21" s="34">
        <f>250+200+500</f>
        <v>950</v>
      </c>
      <c r="E21" s="6"/>
      <c r="F21" s="6"/>
      <c r="G21" s="6"/>
      <c r="H21" s="6"/>
      <c r="J21" s="17"/>
    </row>
    <row r="22" spans="1:10" x14ac:dyDescent="0.3">
      <c r="A22" t="s">
        <v>83</v>
      </c>
      <c r="D22" s="35"/>
      <c r="E22" s="6"/>
      <c r="F22" s="6">
        <v>3000</v>
      </c>
      <c r="G22" s="6"/>
      <c r="H22" s="6"/>
      <c r="J22" s="17"/>
    </row>
    <row r="23" spans="1:10" x14ac:dyDescent="0.3">
      <c r="A23" t="s">
        <v>84</v>
      </c>
      <c r="D23" s="35"/>
      <c r="E23" s="6"/>
      <c r="F23" s="6"/>
      <c r="G23" s="6"/>
      <c r="H23" s="6"/>
      <c r="J23" s="17"/>
    </row>
    <row r="24" spans="1:10" x14ac:dyDescent="0.3">
      <c r="A24" t="s">
        <v>85</v>
      </c>
      <c r="D24" s="35"/>
      <c r="E24" s="6"/>
      <c r="F24" s="6"/>
      <c r="G24" s="6"/>
      <c r="H24" s="6"/>
      <c r="J24" s="17"/>
    </row>
    <row r="25" spans="1:10" x14ac:dyDescent="0.3">
      <c r="B25" s="3">
        <v>5735</v>
      </c>
      <c r="D25" s="13">
        <f>SUM(D18:D24)</f>
        <v>5450</v>
      </c>
      <c r="E25" s="7"/>
      <c r="F25" s="13">
        <f>SUM(F18:F24)</f>
        <v>5975</v>
      </c>
      <c r="G25" s="9"/>
      <c r="H25" s="13">
        <v>2500</v>
      </c>
      <c r="J25" s="16">
        <f>F25/D25</f>
        <v>1.0963302752293578</v>
      </c>
    </row>
    <row r="26" spans="1:10" x14ac:dyDescent="0.3">
      <c r="D26" s="8"/>
      <c r="E26" s="7"/>
      <c r="F26" s="6"/>
      <c r="G26" s="9"/>
      <c r="H26" s="6"/>
    </row>
    <row r="27" spans="1:10" x14ac:dyDescent="0.3">
      <c r="A27" s="3" t="s">
        <v>65</v>
      </c>
      <c r="D27" s="13">
        <v>100</v>
      </c>
      <c r="E27" s="7"/>
      <c r="F27" s="13">
        <v>2400</v>
      </c>
      <c r="G27" s="9"/>
      <c r="H27" s="13">
        <v>0</v>
      </c>
      <c r="J27" s="16" t="s">
        <v>77</v>
      </c>
    </row>
    <row r="30" spans="1:10" x14ac:dyDescent="0.3">
      <c r="A30" s="4" t="s">
        <v>86</v>
      </c>
      <c r="D30" s="10">
        <f>+D25+D13+D6</f>
        <v>6300</v>
      </c>
      <c r="F30" s="10">
        <f>+F25+F13+F6</f>
        <v>5975</v>
      </c>
      <c r="H30" s="10">
        <f>+H25+H13+H6</f>
        <v>2500</v>
      </c>
    </row>
    <row r="31" spans="1:10" x14ac:dyDescent="0.3">
      <c r="A31" s="4" t="s">
        <v>87</v>
      </c>
      <c r="D31" s="10">
        <f>D27+D15+D8</f>
        <v>100</v>
      </c>
      <c r="F31" s="10">
        <f>F27+F15+F8</f>
        <v>2400</v>
      </c>
      <c r="G31" s="10"/>
      <c r="H31" s="10">
        <f>H27+H15+H8</f>
        <v>0</v>
      </c>
    </row>
    <row r="33" spans="1:8" x14ac:dyDescent="0.3">
      <c r="A33" s="14"/>
      <c r="C33" s="3"/>
      <c r="D33" s="29"/>
      <c r="E33" s="3"/>
      <c r="F33" s="29"/>
      <c r="G33" s="3"/>
      <c r="H33" s="29"/>
    </row>
    <row r="59" spans="10:10" x14ac:dyDescent="0.3">
      <c r="J59" s="18"/>
    </row>
    <row r="64" spans="10:10" x14ac:dyDescent="0.3">
      <c r="J64" s="19"/>
    </row>
  </sheetData>
  <pageMargins left="0.75" right="0.75" top="1" bottom="1" header="0.5" footer="0.5"/>
  <pageSetup paperSize="9" scale="84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5"/>
  <sheetViews>
    <sheetView zoomScaleNormal="100" workbookViewId="0"/>
  </sheetViews>
  <sheetFormatPr defaultColWidth="10.8984375" defaultRowHeight="15.6" x14ac:dyDescent="0.3"/>
  <cols>
    <col min="1" max="1" width="51.3984375" customWidth="1"/>
    <col min="2" max="2" width="11.8984375" style="3" hidden="1" customWidth="1"/>
    <col min="3" max="3" width="1.59765625" customWidth="1"/>
    <col min="4" max="4" width="11.09765625" style="23" customWidth="1"/>
    <col min="5" max="5" width="3.8984375" style="23" customWidth="1"/>
    <col min="6" max="6" width="7.69921875" style="23" customWidth="1"/>
    <col min="7" max="7" width="3.8984375" style="23" customWidth="1"/>
    <col min="8" max="8" width="9" style="23" customWidth="1"/>
    <col min="9" max="9" width="10.8984375" hidden="1" customWidth="1"/>
    <col min="10" max="10" width="6.8984375" style="16" hidden="1" customWidth="1"/>
    <col min="11" max="11" width="1.3984375" customWidth="1"/>
  </cols>
  <sheetData>
    <row r="1" spans="1:12" x14ac:dyDescent="0.3">
      <c r="A1" s="2" t="s">
        <v>133</v>
      </c>
      <c r="B1" s="4"/>
      <c r="C1" s="1"/>
      <c r="D1" s="20"/>
      <c r="E1" s="20"/>
      <c r="F1" s="20"/>
      <c r="G1" s="20"/>
      <c r="H1" s="20"/>
    </row>
    <row r="2" spans="1:12" ht="31.2" x14ac:dyDescent="0.3">
      <c r="B2" s="3" t="s">
        <v>0</v>
      </c>
      <c r="D2" s="30" t="s">
        <v>110</v>
      </c>
      <c r="E2" s="21"/>
      <c r="F2" s="31" t="s">
        <v>1</v>
      </c>
      <c r="G2" s="22"/>
      <c r="H2" s="31" t="s">
        <v>106</v>
      </c>
      <c r="J2" s="17" t="s">
        <v>71</v>
      </c>
      <c r="L2" s="5" t="s">
        <v>2</v>
      </c>
    </row>
    <row r="3" spans="1:12" x14ac:dyDescent="0.3">
      <c r="A3" s="1" t="s">
        <v>10</v>
      </c>
    </row>
    <row r="5" spans="1:12" x14ac:dyDescent="0.3">
      <c r="A5" s="3" t="s">
        <v>57</v>
      </c>
    </row>
    <row r="6" spans="1:12" x14ac:dyDescent="0.3">
      <c r="A6" t="s">
        <v>58</v>
      </c>
      <c r="B6" s="3">
        <v>5510</v>
      </c>
      <c r="D6" s="28">
        <v>14500</v>
      </c>
      <c r="F6" s="23">
        <v>17000</v>
      </c>
      <c r="H6" s="23">
        <v>5000</v>
      </c>
      <c r="J6" s="16">
        <f>F6/D6</f>
        <v>1.1724137931034482</v>
      </c>
    </row>
    <row r="7" spans="1:12" s="1" customFormat="1" x14ac:dyDescent="0.3">
      <c r="B7" s="4"/>
      <c r="D7" s="24">
        <f>SUM(D6:D6)</f>
        <v>14500</v>
      </c>
      <c r="E7" s="24"/>
      <c r="F7" s="24">
        <f>SUM(F6:F6)</f>
        <v>17000</v>
      </c>
      <c r="G7" s="24"/>
      <c r="H7" s="24">
        <f>SUM(H6:H6)</f>
        <v>5000</v>
      </c>
      <c r="J7" s="16"/>
    </row>
    <row r="9" spans="1:12" x14ac:dyDescent="0.3">
      <c r="A9" t="s">
        <v>88</v>
      </c>
    </row>
    <row r="10" spans="1:12" x14ac:dyDescent="0.3">
      <c r="A10" t="s">
        <v>89</v>
      </c>
      <c r="D10" s="28">
        <f>175*50+175*55</f>
        <v>18375</v>
      </c>
      <c r="F10" s="23">
        <v>20000</v>
      </c>
      <c r="H10" s="23">
        <v>10000</v>
      </c>
    </row>
    <row r="11" spans="1:12" x14ac:dyDescent="0.3">
      <c r="A11" s="3"/>
      <c r="B11" s="3">
        <v>8510</v>
      </c>
      <c r="D11" s="24">
        <f>SUM(D10:D10)</f>
        <v>18375</v>
      </c>
      <c r="E11" s="24"/>
      <c r="F11" s="24">
        <f>SUM(F10:F10)</f>
        <v>20000</v>
      </c>
      <c r="G11" s="24"/>
      <c r="H11" s="24">
        <f>SUM(H10:H10)</f>
        <v>10000</v>
      </c>
      <c r="J11" s="16">
        <f>F11/D11</f>
        <v>1.08843537414966</v>
      </c>
    </row>
    <row r="13" spans="1:12" x14ac:dyDescent="0.3">
      <c r="A13" s="14"/>
      <c r="C13" s="3"/>
      <c r="D13" s="43"/>
      <c r="E13" s="43"/>
      <c r="F13" s="43"/>
      <c r="G13" s="43"/>
      <c r="H13" s="43"/>
    </row>
    <row r="14" spans="1:12" x14ac:dyDescent="0.3">
      <c r="D14" s="23" t="s">
        <v>132</v>
      </c>
    </row>
    <row r="49" spans="10:10" x14ac:dyDescent="0.3">
      <c r="J49" s="18"/>
    </row>
    <row r="54" spans="10:10" x14ac:dyDescent="0.3">
      <c r="J54" s="19"/>
    </row>
    <row r="55" spans="10:10" x14ac:dyDescent="0.3">
      <c r="J55" s="19"/>
    </row>
  </sheetData>
  <pageMargins left="0.75" right="0.75" top="1" bottom="1" header="0.5" footer="0.5"/>
  <pageSetup paperSize="9" scale="78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"/>
  <sheetViews>
    <sheetView workbookViewId="0">
      <selection activeCell="L25" sqref="L25"/>
    </sheetView>
  </sheetViews>
  <sheetFormatPr defaultColWidth="11" defaultRowHeight="15.6" x14ac:dyDescent="0.3"/>
  <cols>
    <col min="1" max="1" width="51.3984375" customWidth="1"/>
    <col min="2" max="2" width="11.8984375" style="3" customWidth="1"/>
    <col min="3" max="3" width="5.8984375" customWidth="1"/>
    <col min="4" max="4" width="10.8984375" style="23"/>
    <col min="5" max="5" width="3.8984375" style="23" customWidth="1"/>
    <col min="6" max="6" width="10.8984375" style="23" customWidth="1"/>
    <col min="7" max="7" width="3.8984375" style="23" customWidth="1"/>
    <col min="8" max="8" width="10.8984375" style="23" customWidth="1"/>
    <col min="9" max="9" width="5.8984375" customWidth="1"/>
    <col min="10" max="10" width="12.8984375" customWidth="1"/>
  </cols>
  <sheetData>
    <row r="1" spans="1:10" s="1" customFormat="1" x14ac:dyDescent="0.3">
      <c r="A1" s="1" t="s">
        <v>90</v>
      </c>
      <c r="B1" s="3"/>
      <c r="D1" s="20"/>
      <c r="E1" s="20"/>
      <c r="F1" s="20"/>
      <c r="G1" s="20"/>
      <c r="H1" s="20"/>
    </row>
    <row r="2" spans="1:10" x14ac:dyDescent="0.3">
      <c r="B2" s="3" t="s">
        <v>0</v>
      </c>
      <c r="D2" s="21" t="s">
        <v>91</v>
      </c>
      <c r="E2" s="21"/>
      <c r="F2" s="21" t="s">
        <v>92</v>
      </c>
      <c r="G2" s="22"/>
      <c r="H2" s="21" t="s">
        <v>93</v>
      </c>
      <c r="J2" s="5" t="s">
        <v>2</v>
      </c>
    </row>
    <row r="3" spans="1:10" x14ac:dyDescent="0.3">
      <c r="A3" s="3" t="s">
        <v>57</v>
      </c>
    </row>
    <row r="4" spans="1:10" x14ac:dyDescent="0.3">
      <c r="A4" t="s">
        <v>94</v>
      </c>
      <c r="B4" s="3">
        <v>5035</v>
      </c>
    </row>
    <row r="5" spans="1:10" x14ac:dyDescent="0.3">
      <c r="A5" t="s">
        <v>95</v>
      </c>
      <c r="B5" s="3">
        <v>5035</v>
      </c>
    </row>
    <row r="6" spans="1:10" x14ac:dyDescent="0.3">
      <c r="A6" t="s">
        <v>96</v>
      </c>
      <c r="B6" s="3">
        <v>5035</v>
      </c>
    </row>
    <row r="7" spans="1:10" x14ac:dyDescent="0.3">
      <c r="A7" t="s">
        <v>97</v>
      </c>
      <c r="B7" s="3">
        <v>5035</v>
      </c>
    </row>
    <row r="8" spans="1:10" x14ac:dyDescent="0.3">
      <c r="A8" t="s">
        <v>98</v>
      </c>
      <c r="B8" s="3">
        <v>5035</v>
      </c>
    </row>
    <row r="9" spans="1:10" x14ac:dyDescent="0.3">
      <c r="A9" s="15" t="s">
        <v>99</v>
      </c>
      <c r="B9" s="3">
        <v>5035</v>
      </c>
    </row>
    <row r="10" spans="1:10" x14ac:dyDescent="0.3">
      <c r="A10" s="15" t="s">
        <v>100</v>
      </c>
      <c r="B10" s="3">
        <v>5035</v>
      </c>
    </row>
    <row r="11" spans="1:10" x14ac:dyDescent="0.3">
      <c r="A11" s="12"/>
      <c r="D11" s="24">
        <f>SUM(D4:D10)</f>
        <v>0</v>
      </c>
      <c r="E11" s="25"/>
      <c r="F11" s="24">
        <f>SUM(F4:F10)</f>
        <v>0</v>
      </c>
      <c r="G11" s="25"/>
      <c r="H11" s="24">
        <f>SUM(H4:H10)</f>
        <v>0</v>
      </c>
    </row>
    <row r="13" spans="1:10" x14ac:dyDescent="0.3">
      <c r="A13" s="3" t="s">
        <v>101</v>
      </c>
    </row>
    <row r="14" spans="1:10" x14ac:dyDescent="0.3">
      <c r="A14" t="s">
        <v>102</v>
      </c>
      <c r="D14" s="23">
        <v>0</v>
      </c>
      <c r="F14" s="23">
        <v>0</v>
      </c>
      <c r="H14" s="23">
        <f>F14</f>
        <v>0</v>
      </c>
    </row>
    <row r="15" spans="1:10" x14ac:dyDescent="0.3">
      <c r="A15" t="s">
        <v>103</v>
      </c>
      <c r="D15" s="23">
        <v>0</v>
      </c>
      <c r="F15" s="23">
        <v>0</v>
      </c>
      <c r="H15" s="23">
        <f>F15</f>
        <v>0</v>
      </c>
    </row>
    <row r="16" spans="1:10" x14ac:dyDescent="0.3">
      <c r="A16" t="s">
        <v>104</v>
      </c>
      <c r="D16" s="23">
        <v>0</v>
      </c>
      <c r="F16" s="23">
        <v>0</v>
      </c>
      <c r="H16" s="23">
        <f>F16</f>
        <v>0</v>
      </c>
    </row>
    <row r="17" spans="1:8" s="1" customFormat="1" x14ac:dyDescent="0.3">
      <c r="A17" s="11"/>
      <c r="B17" s="3"/>
      <c r="D17" s="24">
        <f>SUM(D14:D16)</f>
        <v>0</v>
      </c>
      <c r="E17" s="24"/>
      <c r="F17" s="24">
        <f>SUM(F14:F16)</f>
        <v>0</v>
      </c>
      <c r="G17" s="24"/>
      <c r="H17" s="24">
        <f>SUM(H14:H16)</f>
        <v>0</v>
      </c>
    </row>
    <row r="18" spans="1:8" s="1" customFormat="1" x14ac:dyDescent="0.3">
      <c r="B18" s="3"/>
      <c r="D18" s="20"/>
      <c r="E18" s="20"/>
      <c r="F18" s="20"/>
      <c r="G18" s="20"/>
      <c r="H18" s="20"/>
    </row>
  </sheetData>
  <pageMargins left="0.75" right="0.75" top="1" bottom="1" header="0.5" footer="0.5"/>
  <pageSetup paperSize="9" orientation="portrait" horizontalDpi="4294967292" verticalDpi="42949672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0097e5-eeb3-4527-a017-a35b8798221d" xsi:nil="true"/>
    <lcf76f155ced4ddcb4097134ff3c332f xmlns="95957cf2-3d9d-4e92-8b01-55225dcf753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B4A5DFC89AF045A182D80FE7308A7B" ma:contentTypeVersion="12" ma:contentTypeDescription="Een nieuw document maken." ma:contentTypeScope="" ma:versionID="f71f55dd728638a0ba493b4318489f96">
  <xsd:schema xmlns:xsd="http://www.w3.org/2001/XMLSchema" xmlns:xs="http://www.w3.org/2001/XMLSchema" xmlns:p="http://schemas.microsoft.com/office/2006/metadata/properties" xmlns:ns2="95957cf2-3d9d-4e92-8b01-55225dcf7533" xmlns:ns3="090097e5-eeb3-4527-a017-a35b8798221d" targetNamespace="http://schemas.microsoft.com/office/2006/metadata/properties" ma:root="true" ma:fieldsID="03dbdf8344e76eaaaa1b23faeb61ddcb" ns2:_="" ns3:_="">
    <xsd:import namespace="95957cf2-3d9d-4e92-8b01-55225dcf7533"/>
    <xsd:import namespace="090097e5-eeb3-4527-a017-a35b879822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57cf2-3d9d-4e92-8b01-55225dcf75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e6cd76dc-f988-41b0-b554-7562bdf423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097e5-eeb3-4527-a017-a35b8798221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acd9f6-1ae2-419e-a3b3-4a4c71573f96}" ma:internalName="TaxCatchAll" ma:showField="CatchAllData" ma:web="090097e5-eeb3-4527-a017-a35b879822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60BCF3-7F63-4594-AAAB-6A6BBAFA96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27F3A7-9315-4B71-AE71-EB3AE24CA836}">
  <ds:schemaRefs>
    <ds:schemaRef ds:uri="http://purl.org/dc/terms/"/>
    <ds:schemaRef ds:uri="http://purl.org/dc/elements/1.1/"/>
    <ds:schemaRef ds:uri="http://schemas.microsoft.com/office/2006/metadata/properties"/>
    <ds:schemaRef ds:uri="95957cf2-3d9d-4e92-8b01-55225dcf753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090097e5-eeb3-4527-a017-a35b8798221d"/>
  </ds:schemaRefs>
</ds:datastoreItem>
</file>

<file path=customXml/itemProps3.xml><?xml version="1.0" encoding="utf-8"?>
<ds:datastoreItem xmlns:ds="http://schemas.openxmlformats.org/officeDocument/2006/customXml" ds:itemID="{A62D8DB9-AC76-48CD-BF1E-2D64C479E8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957cf2-3d9d-4e92-8b01-55225dcf7533"/>
    <ds:schemaRef ds:uri="090097e5-eeb3-4527-a017-a35b879822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Overzicht 2026</vt:lpstr>
      <vt:lpstr>ontmoeting-empowerment-welzijn</vt:lpstr>
      <vt:lpstr>veiligheid-belangenbehartiging</vt:lpstr>
      <vt:lpstr>voorlichting</vt:lpstr>
      <vt:lpstr>stadsambassadeurs 2018</vt:lpstr>
      <vt:lpstr>voorlichting!Afdrukbereik</vt:lpstr>
    </vt:vector>
  </TitlesOfParts>
  <Manager/>
  <Company>COC Amsterdam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Begroting 2024</dc:title>
  <dc:subject>Begroting 2024</dc:subject>
  <dc:creator>Eric ten Harkel, Penningmeester</dc:creator>
  <cp:keywords/>
  <dc:description/>
  <cp:lastModifiedBy>Mitchel Robben</cp:lastModifiedBy>
  <cp:revision/>
  <dcterms:created xsi:type="dcterms:W3CDTF">2015-06-12T15:10:40Z</dcterms:created>
  <dcterms:modified xsi:type="dcterms:W3CDTF">2025-11-23T10:35:17Z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f86b7d-1988-4f24-944b-5d2c446767cd_Enabled">
    <vt:lpwstr>true</vt:lpwstr>
  </property>
  <property fmtid="{D5CDD505-2E9C-101B-9397-08002B2CF9AE}" pid="3" name="MSIP_Label_30f86b7d-1988-4f24-944b-5d2c446767cd_SetDate">
    <vt:lpwstr>2023-11-09T16:31:56Z</vt:lpwstr>
  </property>
  <property fmtid="{D5CDD505-2E9C-101B-9397-08002B2CF9AE}" pid="4" name="MSIP_Label_30f86b7d-1988-4f24-944b-5d2c446767cd_Method">
    <vt:lpwstr>Standard</vt:lpwstr>
  </property>
  <property fmtid="{D5CDD505-2E9C-101B-9397-08002B2CF9AE}" pid="5" name="MSIP_Label_30f86b7d-1988-4f24-944b-5d2c446767cd_Name">
    <vt:lpwstr>Public</vt:lpwstr>
  </property>
  <property fmtid="{D5CDD505-2E9C-101B-9397-08002B2CF9AE}" pid="6" name="MSIP_Label_30f86b7d-1988-4f24-944b-5d2c446767cd_SiteId">
    <vt:lpwstr>15e6965d-822c-4a03-8d26-22f9a80b8250</vt:lpwstr>
  </property>
  <property fmtid="{D5CDD505-2E9C-101B-9397-08002B2CF9AE}" pid="7" name="MSIP_Label_30f86b7d-1988-4f24-944b-5d2c446767cd_ActionId">
    <vt:lpwstr>12935f96-e307-41d1-a97b-382d9ad0d582</vt:lpwstr>
  </property>
  <property fmtid="{D5CDD505-2E9C-101B-9397-08002B2CF9AE}" pid="8" name="MSIP_Label_30f86b7d-1988-4f24-944b-5d2c446767cd_ContentBits">
    <vt:lpwstr>0</vt:lpwstr>
  </property>
  <property fmtid="{D5CDD505-2E9C-101B-9397-08002B2CF9AE}" pid="9" name="ContentTypeId">
    <vt:lpwstr>0x010100E2B4A5DFC89AF045A182D80FE7308A7B</vt:lpwstr>
  </property>
  <property fmtid="{D5CDD505-2E9C-101B-9397-08002B2CF9AE}" pid="10" name="MediaServiceImageTags">
    <vt:lpwstr/>
  </property>
</Properties>
</file>